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drahos\Desktop\Projekty\IUI_IUS\rozpocty\"/>
    </mc:Choice>
  </mc:AlternateContent>
  <bookViews>
    <workbookView xWindow="0" yWindow="0" windowWidth="28800" windowHeight="11730" tabRatio="798"/>
  </bookViews>
  <sheets>
    <sheet name="Usmernenie k vyplneniu rozpočtu" sheetId="16" r:id="rId1"/>
    <sheet name="Rozpočet_žiadateľ_Aktivita A" sheetId="18" r:id="rId2"/>
    <sheet name="Rozpočet_žiadateľ_Aktivita B" sheetId="20" r:id="rId3"/>
    <sheet name="Rozpočet_žiadateľ_Aktivita C" sheetId="22" r:id="rId4"/>
    <sheet name="Rozpočet_partner_Aktivita C" sheetId="21" r:id="rId5"/>
    <sheet name="Hárok1" sheetId="8" state="hidden" r:id="rId6"/>
    <sheet name="Hárok2" sheetId="9" state="hidden" r:id="rId7"/>
    <sheet name="Hárok3" sheetId="10" state="hidden" r:id="rId8"/>
  </sheets>
  <definedNames>
    <definedName name="_xlnm._FilterDatabase" localSheetId="4" hidden="1">'Rozpočet_partner_Aktivita C'!$B$22:$G$38</definedName>
    <definedName name="_xlnm._FilterDatabase" localSheetId="1" hidden="1">'Rozpočet_žiadateľ_Aktivita A'!$B$22:$G$42</definedName>
    <definedName name="_xlnm._FilterDatabase" localSheetId="2" hidden="1">'Rozpočet_žiadateľ_Aktivita B'!$B$22:$G$38</definedName>
    <definedName name="_xlnm._FilterDatabase" localSheetId="3" hidden="1">'Rozpočet_žiadateľ_Aktivita C'!$B$22:$G$38</definedName>
    <definedName name="_xlnm.Print_Area" localSheetId="4">'Rozpočet_partner_Aktivita C'!$B$2:$J$63</definedName>
    <definedName name="_xlnm.Print_Area" localSheetId="1">'Rozpočet_žiadateľ_Aktivita A'!$B$2:$J$66</definedName>
    <definedName name="_xlnm.Print_Area" localSheetId="2">'Rozpočet_žiadateľ_Aktivita B'!$B$2:$J$62</definedName>
    <definedName name="_xlnm.Print_Area" localSheetId="3">'Rozpočet_žiadateľ_Aktivita C'!$B$2:$J$69</definedName>
    <definedName name="_xlnm.Print_Area" localSheetId="0">'Usmernenie k vyplneniu rozpočtu'!$B$2:$B$14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5" i="21" l="1"/>
  <c r="C2" i="21"/>
  <c r="F24" i="21"/>
  <c r="I35" i="21"/>
  <c r="I32" i="21"/>
  <c r="H32" i="21"/>
  <c r="I30" i="21"/>
  <c r="H30" i="21"/>
  <c r="I28" i="21"/>
  <c r="H28" i="21"/>
  <c r="I26" i="21"/>
  <c r="H26" i="21"/>
  <c r="I24" i="21"/>
  <c r="I22" i="21"/>
  <c r="H22" i="20"/>
  <c r="F24" i="22"/>
  <c r="I35" i="22"/>
  <c r="I32" i="22"/>
  <c r="I33" i="22" s="1"/>
  <c r="H32" i="22"/>
  <c r="H33" i="22" s="1"/>
  <c r="I30" i="22"/>
  <c r="H30" i="22"/>
  <c r="I28" i="22"/>
  <c r="H28" i="22"/>
  <c r="I26" i="22"/>
  <c r="H26" i="22"/>
  <c r="I24" i="22"/>
  <c r="I22" i="22"/>
  <c r="I35" i="20"/>
  <c r="I36" i="20" s="1"/>
  <c r="H35" i="20"/>
  <c r="H36" i="20" s="1"/>
  <c r="I32" i="20"/>
  <c r="H32" i="20"/>
  <c r="I30" i="20"/>
  <c r="H30" i="20"/>
  <c r="I28" i="20"/>
  <c r="H28" i="20"/>
  <c r="I26" i="20"/>
  <c r="H26" i="20"/>
  <c r="I24" i="20"/>
  <c r="H24" i="20"/>
  <c r="I22" i="20"/>
  <c r="I39" i="18"/>
  <c r="H39" i="18"/>
  <c r="I36" i="18"/>
  <c r="H36" i="18"/>
  <c r="I34" i="18"/>
  <c r="H34" i="18"/>
  <c r="I32" i="18"/>
  <c r="H32" i="18"/>
  <c r="I30" i="18"/>
  <c r="H30" i="18"/>
  <c r="I28" i="18"/>
  <c r="H28" i="18"/>
  <c r="I26" i="18"/>
  <c r="H26" i="18"/>
  <c r="I24" i="18"/>
  <c r="H24" i="18"/>
  <c r="I22" i="18"/>
  <c r="F24" i="20"/>
  <c r="F26" i="18"/>
  <c r="G49" i="22" l="1"/>
  <c r="E51" i="22"/>
  <c r="E44" i="22"/>
  <c r="G43" i="22"/>
  <c r="G32" i="22"/>
  <c r="G33" i="22" s="1"/>
  <c r="I31" i="22"/>
  <c r="H31" i="22"/>
  <c r="G30" i="22"/>
  <c r="G31" i="22" s="1"/>
  <c r="I29" i="22"/>
  <c r="H29" i="22"/>
  <c r="G28" i="22"/>
  <c r="G29" i="22" s="1"/>
  <c r="I27" i="22"/>
  <c r="H27" i="22"/>
  <c r="G26" i="22"/>
  <c r="G27" i="22" s="1"/>
  <c r="I23" i="22"/>
  <c r="G22" i="22"/>
  <c r="G43" i="20"/>
  <c r="G47" i="18"/>
  <c r="G43" i="21"/>
  <c r="E44" i="21"/>
  <c r="I33" i="21"/>
  <c r="H33" i="21"/>
  <c r="G32" i="21"/>
  <c r="G33" i="21" s="1"/>
  <c r="G31" i="21"/>
  <c r="I31" i="21"/>
  <c r="H31" i="21"/>
  <c r="G30" i="21"/>
  <c r="H29" i="21"/>
  <c r="I29" i="21"/>
  <c r="G28" i="21"/>
  <c r="G29" i="21" s="1"/>
  <c r="I27" i="21"/>
  <c r="H27" i="21"/>
  <c r="G26" i="21"/>
  <c r="G27" i="21" s="1"/>
  <c r="G22" i="21"/>
  <c r="E44" i="20"/>
  <c r="I33" i="20"/>
  <c r="H33" i="20"/>
  <c r="G32" i="20"/>
  <c r="G33" i="20" s="1"/>
  <c r="I31" i="20"/>
  <c r="H31" i="20"/>
  <c r="G30" i="20"/>
  <c r="G31" i="20" s="1"/>
  <c r="I29" i="20"/>
  <c r="H29" i="20"/>
  <c r="G28" i="20"/>
  <c r="G29" i="20" s="1"/>
  <c r="I27" i="20"/>
  <c r="H27" i="20"/>
  <c r="G26" i="20"/>
  <c r="G27" i="20" s="1"/>
  <c r="I25" i="20"/>
  <c r="G22" i="20"/>
  <c r="G23" i="21" l="1"/>
  <c r="H22" i="21"/>
  <c r="H23" i="21" s="1"/>
  <c r="H34" i="21" s="1"/>
  <c r="G23" i="22"/>
  <c r="H22" i="22"/>
  <c r="H23" i="22" s="1"/>
  <c r="H23" i="20"/>
  <c r="I23" i="20"/>
  <c r="I34" i="20" s="1"/>
  <c r="G23" i="20"/>
  <c r="I23" i="21"/>
  <c r="E24" i="22"/>
  <c r="G24" i="22" s="1"/>
  <c r="E24" i="21"/>
  <c r="G24" i="21" s="1"/>
  <c r="H24" i="21" s="1"/>
  <c r="H25" i="21" s="1"/>
  <c r="E24" i="20"/>
  <c r="G24" i="20" s="1"/>
  <c r="H24" i="22" l="1"/>
  <c r="H25" i="22" s="1"/>
  <c r="H34" i="22" s="1"/>
  <c r="G25" i="20"/>
  <c r="G34" i="20" s="1"/>
  <c r="F35" i="20" s="1"/>
  <c r="H25" i="20"/>
  <c r="H34" i="20" s="1"/>
  <c r="G25" i="21"/>
  <c r="G34" i="21" s="1"/>
  <c r="E35" i="21" s="1"/>
  <c r="I25" i="21"/>
  <c r="I34" i="21" s="1"/>
  <c r="G25" i="22"/>
  <c r="G34" i="22" s="1"/>
  <c r="I25" i="22"/>
  <c r="I34" i="22" s="1"/>
  <c r="I37" i="18"/>
  <c r="H37" i="18"/>
  <c r="G36" i="18"/>
  <c r="G37" i="18" s="1"/>
  <c r="G24" i="18"/>
  <c r="I25" i="18"/>
  <c r="I27" i="18"/>
  <c r="G28" i="18"/>
  <c r="G29" i="18" s="1"/>
  <c r="H29" i="18"/>
  <c r="I29" i="18"/>
  <c r="G30" i="18"/>
  <c r="G31" i="18" s="1"/>
  <c r="H31" i="18"/>
  <c r="I31" i="18"/>
  <c r="G32" i="18"/>
  <c r="G33" i="18" s="1"/>
  <c r="H33" i="18"/>
  <c r="I33" i="18"/>
  <c r="G34" i="18"/>
  <c r="G35" i="18" s="1"/>
  <c r="H35" i="18"/>
  <c r="I35" i="18"/>
  <c r="E48" i="18"/>
  <c r="I40" i="18"/>
  <c r="I41" i="18" s="1"/>
  <c r="I23" i="18"/>
  <c r="G22" i="18"/>
  <c r="H22" i="18" s="1"/>
  <c r="H23" i="18" s="1"/>
  <c r="F35" i="21" l="1"/>
  <c r="F35" i="22"/>
  <c r="E35" i="20"/>
  <c r="G35" i="20" s="1"/>
  <c r="G25" i="18"/>
  <c r="E26" i="18"/>
  <c r="G26" i="18" s="1"/>
  <c r="E35" i="22"/>
  <c r="H25" i="18"/>
  <c r="I38" i="18"/>
  <c r="I42" i="18" s="1"/>
  <c r="G23" i="18"/>
  <c r="G35" i="21" l="1"/>
  <c r="I37" i="20"/>
  <c r="I38" i="20" s="1"/>
  <c r="H37" i="20"/>
  <c r="H38" i="20" s="1"/>
  <c r="G36" i="20"/>
  <c r="G37" i="20" s="1"/>
  <c r="G38" i="20" s="1"/>
  <c r="G35" i="22"/>
  <c r="H35" i="22" s="1"/>
  <c r="I36" i="21"/>
  <c r="I37" i="21" s="1"/>
  <c r="I38" i="21" s="1"/>
  <c r="G27" i="18"/>
  <c r="G38" i="18" s="1"/>
  <c r="F39" i="18" s="1"/>
  <c r="H27" i="18"/>
  <c r="H38" i="18" s="1"/>
  <c r="G36" i="21" l="1"/>
  <c r="G37" i="21" s="1"/>
  <c r="G38" i="21" s="1"/>
  <c r="H35" i="21"/>
  <c r="H36" i="21" s="1"/>
  <c r="H37" i="21" s="1"/>
  <c r="H38" i="21" s="1"/>
  <c r="G44" i="21" s="1"/>
  <c r="I36" i="22"/>
  <c r="I37" i="22" s="1"/>
  <c r="I38" i="22" s="1"/>
  <c r="H36" i="22"/>
  <c r="H37" i="22" s="1"/>
  <c r="H38" i="22" s="1"/>
  <c r="G41" i="22" s="1"/>
  <c r="G41" i="20"/>
  <c r="G44" i="20"/>
  <c r="G36" i="22"/>
  <c r="G37" i="22" s="1"/>
  <c r="G38" i="22" s="1"/>
  <c r="E39" i="18"/>
  <c r="G39" i="18" s="1"/>
  <c r="G41" i="21" l="1"/>
  <c r="G45" i="21" s="1"/>
  <c r="G44" i="22"/>
  <c r="G51" i="22" s="1"/>
  <c r="G45" i="20"/>
  <c r="G40" i="18"/>
  <c r="G41" i="18" s="1"/>
  <c r="G42" i="18" s="1"/>
  <c r="H40" i="18"/>
  <c r="H41" i="18" s="1"/>
  <c r="H42" i="18" s="1"/>
  <c r="G48" i="22" l="1"/>
  <c r="G50" i="22" s="1"/>
  <c r="G45" i="22"/>
  <c r="G52" i="22" s="1"/>
  <c r="G45" i="18"/>
  <c r="G48" i="18"/>
  <c r="G49" i="18" l="1"/>
</calcChain>
</file>

<file path=xl/sharedStrings.xml><?xml version="1.0" encoding="utf-8"?>
<sst xmlns="http://schemas.openxmlformats.org/spreadsheetml/2006/main" count="322" uniqueCount="81">
  <si>
    <t>Počet jednotiek</t>
  </si>
  <si>
    <t>Jednotková cena</t>
  </si>
  <si>
    <t>Merná jednotka</t>
  </si>
  <si>
    <t>Skupina výdavkov</t>
  </si>
  <si>
    <t>Názov položky</t>
  </si>
  <si>
    <t>022 - Samostatné hnuteľné veci a súbor hnuteľných vecí</t>
  </si>
  <si>
    <t>029 - Ostatný dlhodobý hmotný majetok</t>
  </si>
  <si>
    <t xml:space="preserve">  Celkom</t>
  </si>
  <si>
    <t>projekt</t>
  </si>
  <si>
    <t>Podrobný komentár k položke a k spôsobu výpočtu položky</t>
  </si>
  <si>
    <t>Špecifický cieľ</t>
  </si>
  <si>
    <t>Celková výška oprávnených výdavkov</t>
  </si>
  <si>
    <t>Celková výška oprávnených výdavkov pre projekty generujúce príjem</t>
  </si>
  <si>
    <t>Percento spolufinancovania zo zdrojov EÚ a ŠR</t>
  </si>
  <si>
    <t>Žiadaná výška nenávratného finančného príspevku</t>
  </si>
  <si>
    <t>Priorita</t>
  </si>
  <si>
    <t>Akcia</t>
  </si>
  <si>
    <t>907 - Paušálna sadzba na nepriame výdavky podľa článku 54 písm. a) NSU</t>
  </si>
  <si>
    <t>Priame výdavky (spolu)</t>
  </si>
  <si>
    <t>021 - Stavby</t>
  </si>
  <si>
    <t>Spolu za skupinu výdavkov</t>
  </si>
  <si>
    <t>Rozpočet projektu žiadateľa*</t>
  </si>
  <si>
    <t xml:space="preserve">* v EUR a na dve desatinné miesta </t>
  </si>
  <si>
    <t>Spolu</t>
  </si>
  <si>
    <t xml:space="preserve"> </t>
  </si>
  <si>
    <t>Požadovaná výška NFP za projekt</t>
  </si>
  <si>
    <t>Fond</t>
  </si>
  <si>
    <t>** Uveďte v súlade so Stratégiou financovania Európskeho fondu regionálneho rozvoja, Európskeho sociálneho fondu plus, Kohézneho fondu, Fondu na spravodlivú transformáciu a Európskeho námorného, rybolovného a akvakultúrneho fondu na programové obdobie 2021 – 2027</t>
  </si>
  <si>
    <t>V prípade infraštruktúrnych projektov, ako aj projektov súvisiacich s obnovou mobilných prostriedkov, sa do ukončenia verejného obstarávania uvádzajú položky rozpočtu len do úrovne aktivít.</t>
  </si>
  <si>
    <t xml:space="preserve"> 4P5 Aktívne začlenenie a dostupné služby</t>
  </si>
  <si>
    <t xml:space="preserve"> EFRR / ERDF</t>
  </si>
  <si>
    <t xml:space="preserve"> Dobudovanie/materiálno-technické zabezpečenie a rekonštrukcia zariadení dlhodobej (sociálnej a zdravotnej) a následnej starostlivosti komunitného typu</t>
  </si>
  <si>
    <t xml:space="preserve"> RSO4.5</t>
  </si>
  <si>
    <t>Zabezpečenie rovného prístupu k zdravotnej starostlivosti a zvýšenie odolnosti systémov zdravotnej starostlivosti vrátane primárnej starostlivosti a podpory prechodu z inštitucionálnej starostlivosti na rodinnú a komunitnú starostlivosť</t>
  </si>
  <si>
    <t xml:space="preserve"> Názov projektu: </t>
  </si>
  <si>
    <t>VRR</t>
  </si>
  <si>
    <t>MRR</t>
  </si>
  <si>
    <t>Nákup pozemkov</t>
  </si>
  <si>
    <t>930 - Rezerva na nepredvídané výdavky</t>
  </si>
  <si>
    <t xml:space="preserve">Stavebné práce                              </t>
  </si>
  <si>
    <t>Rezerva na nepredvídané výdavky</t>
  </si>
  <si>
    <t>Nepriame výdavky (spolu)</t>
  </si>
  <si>
    <t>Interiérové vybavenie, prístroje, zariadenia</t>
  </si>
  <si>
    <t>031 - Pozemky</t>
  </si>
  <si>
    <t>Ostatný dlhodobý hmotný majetok</t>
  </si>
  <si>
    <t>Kategória regiónu</t>
  </si>
  <si>
    <t xml:space="preserve"> vyberte z možností</t>
  </si>
  <si>
    <t xml:space="preserve"> menej rozvinutý región (MRR)</t>
  </si>
  <si>
    <t xml:space="preserve"> viac rozvinutý región (VRR) - okresy: Malacky, Pezinok, Senec</t>
  </si>
  <si>
    <t xml:space="preserve"> viac rozvinutý región (VRR) - okresy: Bratislava I - V</t>
  </si>
  <si>
    <t>Požadovaná výška NFP žiadateľa</t>
  </si>
  <si>
    <t>112 - Zásoby</t>
  </si>
  <si>
    <t>Hnuteľné veci s dobou použiteľnosti najviac jeden rok
Hmotný majetok, ktorý nie je definovaný ako DHM</t>
  </si>
  <si>
    <t xml:space="preserve"> RSO4.3</t>
  </si>
  <si>
    <t>Podpora sociálno-ekonomického začlenenia marginalizovaných komunít, domácností s nízkym príjmom a znevýhodnených skupín vrátane osôb s osobitnými potrebami prostredníctvom integrovaných akcií vrátane bývania a sociálnych služieb</t>
  </si>
  <si>
    <t xml:space="preserve"> Dobudovanie komunitných centier a zlepšenie ich vybavenosti</t>
  </si>
  <si>
    <t>Softvér</t>
  </si>
  <si>
    <t>013 - Softvér</t>
  </si>
  <si>
    <t>Softvér a licencie</t>
  </si>
  <si>
    <t>518 - Ostatné služby</t>
  </si>
  <si>
    <t xml:space="preserve"> Zabezpečenie dostupnej a prístupnej infraštruktúry pre potreby sociálnych služieb krízovej intervencie, vrátane ich vybavenosti</t>
  </si>
  <si>
    <t>Usmernenie k vypĺňaniu rozpočtu pre Aktivitu A</t>
  </si>
  <si>
    <t>Usmernenie k vypĺňaniu rozpočtu pre Aktivitu B</t>
  </si>
  <si>
    <t>Usmernenie k vypĺňaniu rozpočtu pre Aktivitu C</t>
  </si>
  <si>
    <r>
      <t xml:space="preserve">1. Žiadateľ doplní údaje </t>
    </r>
    <r>
      <rPr>
        <b/>
        <sz val="10"/>
        <rFont val="Times New Roman"/>
        <family val="1"/>
        <charset val="238"/>
      </rPr>
      <t>iba do vybraných buniek v rámci hárka "Rozpočet_žiadateľ_Aktivita A"</t>
    </r>
    <r>
      <rPr>
        <sz val="10"/>
        <rFont val="Times New Roman"/>
        <family val="1"/>
        <charset val="238"/>
      </rPr>
      <t>, ostatné bunky sú v celom súbore uzamknuté
    a nie je možné ich upravovať. Po zadaní požadovaných údajov bude hárok "Rozpočet_žiadateľ_Aktivita A" slúžiť ako podklad, z ktorého hodnoty
    a názvy rozpočtových položiek žiadateľ zadá do ITMS21+ v procese vytvárania ŽoNFP.</t>
    </r>
  </si>
  <si>
    <r>
      <t xml:space="preserve">1. Žiadateľ doplní údaje </t>
    </r>
    <r>
      <rPr>
        <b/>
        <sz val="10"/>
        <rFont val="Times New Roman"/>
        <family val="1"/>
        <charset val="238"/>
      </rPr>
      <t>iba do vybraných buniek v rámci hárka "Rozpočet_žiadateľ_Aktivita B"</t>
    </r>
    <r>
      <rPr>
        <sz val="10"/>
        <rFont val="Times New Roman"/>
        <family val="1"/>
        <charset val="238"/>
      </rPr>
      <t>, ostatné bunky sú v celom súbore uzamknuté
    a nie je možné ich upravovať. Po zadaní požadovaných údajov bude hárok "Rozpočet_žiadateľ_Aktivita B" slúžiť ako podklad, z ktorého hodnoty
    a názvy rozpočtových položiek žiadateľ zadá do ITMS21+ v procese vytvárania ŽoNFP.</t>
    </r>
  </si>
  <si>
    <r>
      <t xml:space="preserve">1. Žiadateľ doplní údaje </t>
    </r>
    <r>
      <rPr>
        <b/>
        <sz val="10"/>
        <rFont val="Times New Roman"/>
        <family val="1"/>
        <charset val="238"/>
      </rPr>
      <t>iba do vybraných buniek v rámci hárku "Rozpočet_žiadateľ_Aktivita C"</t>
    </r>
    <r>
      <rPr>
        <sz val="10"/>
        <rFont val="Times New Roman"/>
        <family val="1"/>
        <charset val="238"/>
      </rPr>
      <t>, ostatné bunky sú v celom súbore uzamknuté 
    a nie je možné ich upravovať.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 xml:space="preserve">V prípade realizácie </t>
    </r>
    <r>
      <rPr>
        <b/>
        <sz val="10"/>
        <rFont val="Times New Roman"/>
        <family val="1"/>
        <charset val="238"/>
      </rPr>
      <t>partnerského projektu v rámci Aktivity C, je potrebné vyplniť a predložiť aj hárok
    "Rozpočet_partner_Aktivita C"</t>
    </r>
    <r>
      <rPr>
        <sz val="10"/>
        <rFont val="Times New Roman"/>
        <family val="1"/>
        <charset val="238"/>
      </rPr>
      <t>. 
    Po zadaní požadovaných údajov budú hárky "Rozpočet_žiadateľ_Aktivita C" resp. "Rozpočet_partner_Aktivita C" slúžiť ako podklad, z ktorého 
    hodnoty a názvy rozpočtových položiek žiadateľ zadá do ITMS21+ v procese vytvárania ŽoNFP.</t>
    </r>
  </si>
  <si>
    <t>neuplatňuje sa</t>
  </si>
  <si>
    <t>vyberte z možností</t>
  </si>
  <si>
    <t>stanovená ako 5% z oprávnených výdavkov na stavebné práce v skupine výdavkov 021</t>
  </si>
  <si>
    <t>stanovená ako 7% z oprávnených priamych výdavkov projektu</t>
  </si>
  <si>
    <t>Požadovaná výška NFP za partnera</t>
  </si>
  <si>
    <t>Rozpočet projektu partnera*</t>
  </si>
  <si>
    <t>Žiadateľ</t>
  </si>
  <si>
    <t>Partner</t>
  </si>
  <si>
    <t>Výška spolufinancovania z vlastných zdrojov**</t>
  </si>
  <si>
    <r>
      <t xml:space="preserve">neuplatňuje sa (splnená podmienka - priame výdavky za celý projekt vo výške viac ako 200 000 </t>
    </r>
    <r>
      <rPr>
        <sz val="10"/>
        <color theme="0"/>
        <rFont val="Calibri"/>
        <family val="2"/>
        <charset val="238"/>
      </rPr>
      <t>€</t>
    </r>
    <r>
      <rPr>
        <sz val="10"/>
        <color theme="0"/>
        <rFont val="Times New Roman"/>
        <family val="1"/>
        <charset val="238"/>
      </rPr>
      <t>)</t>
    </r>
  </si>
  <si>
    <t>neuplatňuje sa (splnená podmienka - priame výdavky za celý projekt vo výške viac ako 200 000 €)</t>
  </si>
  <si>
    <r>
      <t xml:space="preserve">2. Bunky, do ktorých je potrebné doplniť údaje, sú nasledovné:
    - </t>
    </r>
    <r>
      <rPr>
        <b/>
        <sz val="10"/>
        <rFont val="Times New Roman"/>
        <family val="1"/>
        <charset val="238"/>
      </rPr>
      <t>bunka C2</t>
    </r>
    <r>
      <rPr>
        <sz val="10"/>
        <rFont val="Times New Roman"/>
        <family val="1"/>
        <charset val="238"/>
      </rPr>
      <t xml:space="preserve"> - doplniť názov projektu;
    - </t>
    </r>
    <r>
      <rPr>
        <b/>
        <sz val="10"/>
        <rFont val="Times New Roman"/>
        <family val="1"/>
        <charset val="238"/>
      </rPr>
      <t>bunka C15</t>
    </r>
    <r>
      <rPr>
        <sz val="10"/>
        <rFont val="Times New Roman"/>
        <family val="1"/>
        <charset val="238"/>
      </rPr>
      <t xml:space="preserve"> - doplniť názov žiadateľa;
    - </t>
    </r>
    <r>
      <rPr>
        <b/>
        <sz val="10"/>
        <rFont val="Times New Roman"/>
        <family val="1"/>
        <charset val="238"/>
      </rPr>
      <t>bunka C20</t>
    </r>
    <r>
      <rPr>
        <sz val="10"/>
        <rFont val="Times New Roman"/>
        <family val="1"/>
        <charset val="238"/>
      </rPr>
      <t xml:space="preserve"> - doplniť kategóriu regiónov z preddefinovaných možností - rolovacie okno, a to nasledovne:
           - ak bude projekt realizovaný na území Mesta Bratislavy, vyberie sa možnosť "viac rozvinutý región (VRR) - okresy: Bratislava I - V";
           - ak bude projekt realizovaný na území jedného z okresov Malacky, Pezinok alebo Senec, vyberie sa možnosť "viac rozvinutý región (VRR) - 
             okresy: Malacky, Pezinok, Senec";
           - ak bude projekt realizovaný kdekoľvek na území SR okrem územia Bratislavského samosprávneho kraja, vyberie sa možnosť "menej rozvinutý
             región (MRR)";
   - </t>
    </r>
    <r>
      <rPr>
        <b/>
        <sz val="10"/>
        <rFont val="Times New Roman"/>
        <family val="1"/>
        <charset val="238"/>
      </rPr>
      <t xml:space="preserve">rozsah buniek E22 - E36 (okrem šedo podfarbených riadkov a bunky E26):
</t>
    </r>
    <r>
      <rPr>
        <sz val="10"/>
        <rFont val="Times New Roman"/>
        <family val="1"/>
        <charset val="238"/>
      </rPr>
      <t xml:space="preserve">           - je potrebné doplniť sumy prislúchajúce k jednotlivým skupinám výdavkov, a to za projekt ako celok. V prípade ak sa skladajú z viacerých 
             položiek (napr. stavba a projektová dokumentácia), táto skutočnosť bude rozpísaná v stĺpci "J".
   -</t>
    </r>
    <r>
      <rPr>
        <b/>
        <sz val="10"/>
        <rFont val="Times New Roman"/>
        <family val="1"/>
        <charset val="238"/>
      </rPr>
      <t xml:space="preserve"> rozsah buniek J22 - J36 (okrem šedo podfarbených riadkov a bunky J26):</t>
    </r>
    <r>
      <rPr>
        <sz val="10"/>
        <rFont val="Times New Roman"/>
        <family val="1"/>
        <charset val="238"/>
      </rPr>
      <t xml:space="preserve">
           - je potrebné doplniť komentár (čo je plánované financovať z predmetnej položky) a spôsob stanovenia sumy (sumy jednotlivých položiek a spôsob 
             ich stanovenia - napr. VO ak bolo už zrealizované, PHZ ak bola zrealizovaná a pod.).
   - </t>
    </r>
    <r>
      <rPr>
        <b/>
        <sz val="10"/>
        <rFont val="Times New Roman"/>
        <family val="1"/>
        <charset val="238"/>
      </rPr>
      <t>bunka J26</t>
    </r>
    <r>
      <rPr>
        <sz val="10"/>
        <rFont val="Times New Roman"/>
        <family val="1"/>
        <charset val="238"/>
      </rPr>
      <t xml:space="preserve"> - vybrať možnosť uplatnenia resp. neuplatnenia skupiny výdavkov "930 - Rezerva na nepredvídané výdavky", ktorá sa viaže k výdavkom 
                          na stavebné práce - výber z rolovacieho okna;.
   - </t>
    </r>
    <r>
      <rPr>
        <b/>
        <sz val="10"/>
        <rFont val="Times New Roman"/>
        <family val="1"/>
        <charset val="238"/>
      </rPr>
      <t>bunka J39</t>
    </r>
    <r>
      <rPr>
        <sz val="10"/>
        <rFont val="Times New Roman"/>
        <family val="1"/>
        <charset val="238"/>
      </rPr>
      <t xml:space="preserve"> - vybrať možnosť uplatnenia resp. neuplatnenia zjednodušeného vykazovania výdavkov vo forme paušálnej sadzby na nepriame výdavky, 
                          ktorá sa viaže k priamym výdavkom na realizáciu projektu - výber z rolovacieho okna.
</t>
    </r>
    <r>
      <rPr>
        <b/>
        <sz val="10"/>
        <rFont val="Times New Roman"/>
        <family val="1"/>
        <charset val="238"/>
      </rPr>
      <t>Pozn.: V projekte s rozpočtovanými celkovými oprávnenými výdavkami (COV) nepresahujúcimi 200 000 € (vrátane) je povinnosť využitia 
            paušálnej sadzby vo výške 7% na nepriame výdavky! 
            V prípade nevyužitia paušálnej sadzby predstavuje suma COV sumu priamych výdavkov, t. j. tieto musia byť viac ako 200 000 €.</t>
    </r>
    <r>
      <rPr>
        <sz val="10"/>
        <rFont val="Times New Roman"/>
        <family val="1"/>
        <charset val="238"/>
      </rPr>
      <t xml:space="preserve"> </t>
    </r>
  </si>
  <si>
    <r>
      <t xml:space="preserve">2. Bunky, do ktorých je potrebné doplniť údaje, sú nasledovné:
    - </t>
    </r>
    <r>
      <rPr>
        <b/>
        <sz val="10"/>
        <rFont val="Times New Roman"/>
        <family val="1"/>
        <charset val="238"/>
      </rPr>
      <t>bunka C2</t>
    </r>
    <r>
      <rPr>
        <sz val="10"/>
        <rFont val="Times New Roman"/>
        <family val="1"/>
        <charset val="238"/>
      </rPr>
      <t xml:space="preserve"> - doplniť názov projektu;
    - </t>
    </r>
    <r>
      <rPr>
        <b/>
        <sz val="10"/>
        <rFont val="Times New Roman"/>
        <family val="1"/>
        <charset val="238"/>
      </rPr>
      <t>bunka C15</t>
    </r>
    <r>
      <rPr>
        <sz val="10"/>
        <rFont val="Times New Roman"/>
        <family val="1"/>
        <charset val="238"/>
      </rPr>
      <t xml:space="preserve"> - doplniť názov žiadateľa;
    - </t>
    </r>
    <r>
      <rPr>
        <b/>
        <sz val="10"/>
        <rFont val="Times New Roman"/>
        <family val="1"/>
        <charset val="238"/>
      </rPr>
      <t>bunka C20</t>
    </r>
    <r>
      <rPr>
        <sz val="10"/>
        <rFont val="Times New Roman"/>
        <family val="1"/>
        <charset val="238"/>
      </rPr>
      <t xml:space="preserve"> - doplniť kategóriu regiónov z preddefinovaných možností - rolovacie okno, a to nasledovne:
           - ak bude projekt realizovaný na území Mesta Bratislavy, vyberie sa možnosť "viac rozvinutý región (VRR) - okresy: Bratislava I - V";
           - ak bude projekt realizovaný na území jedného z okresov Malacky, Pezinok alebo Senec, vyberie sa možnosť "viac rozvinutý región (VRR) - 
             okresy: Malacky, Pezinok, Senec";
           - ak bude projekt realizovaný kdekoľvek na území SR okrem územia Bratislavského samosprávneho kraja, vyberie sa možnosť "menej rozvinutý
             región (MRR)";
   - </t>
    </r>
    <r>
      <rPr>
        <b/>
        <sz val="10"/>
        <rFont val="Times New Roman"/>
        <family val="1"/>
        <charset val="238"/>
      </rPr>
      <t xml:space="preserve">rozsah buniek E22 - E32 (okrem šedo podfarbených riadkov a bunky E24):
</t>
    </r>
    <r>
      <rPr>
        <sz val="10"/>
        <rFont val="Times New Roman"/>
        <family val="1"/>
        <charset val="238"/>
      </rPr>
      <t xml:space="preserve">           - je potrebné doplniť sumy prislúchajúce k jednotlivým skupinám výdavkov, a to za projekt ako celok. V prípade ak sa skladajú z viacerých 
             položiek (napr. stavba a projektová dokumentácia), táto skutočnosť bude rozpísaná v stĺpci "J".
   -</t>
    </r>
    <r>
      <rPr>
        <b/>
        <sz val="10"/>
        <rFont val="Times New Roman"/>
        <family val="1"/>
        <charset val="238"/>
      </rPr>
      <t xml:space="preserve"> rozsah buniek J22 - J32 (okrem šedo podfarbených riadkov a bunky J24):</t>
    </r>
    <r>
      <rPr>
        <sz val="10"/>
        <rFont val="Times New Roman"/>
        <family val="1"/>
        <charset val="238"/>
      </rPr>
      <t xml:space="preserve">
           - je potrebné doplniť komentár (čo je plánované financovať z predmetnej položky) a spôsob stanovenia sumy (sumy jednotlivých položiek a spôsob 
             ich stanovenia - napr. VO ak bolo už zrealizované, PHZ ak bola zrealizovaná a pod.).
   - </t>
    </r>
    <r>
      <rPr>
        <b/>
        <sz val="10"/>
        <rFont val="Times New Roman"/>
        <family val="1"/>
        <charset val="238"/>
      </rPr>
      <t>bunka J24</t>
    </r>
    <r>
      <rPr>
        <sz val="10"/>
        <rFont val="Times New Roman"/>
        <family val="1"/>
        <charset val="238"/>
      </rPr>
      <t xml:space="preserve"> - vybrať možnosť uplatnenia resp. neuplatnenia skupiny výdavkov "930 - Rezerva na nepredvídané výdavky", ktorá sa viaže k výdavkom 
                          na stavebné práce - výber z rolovacieho okna;.
   - </t>
    </r>
    <r>
      <rPr>
        <b/>
        <sz val="10"/>
        <rFont val="Times New Roman"/>
        <family val="1"/>
        <charset val="238"/>
      </rPr>
      <t>bunka J35</t>
    </r>
    <r>
      <rPr>
        <sz val="10"/>
        <rFont val="Times New Roman"/>
        <family val="1"/>
        <charset val="238"/>
      </rPr>
      <t xml:space="preserve"> - vybrať možnosť uplatnenia resp. neuplatnenia zjednodušeného vykazovania výdavkov vo forme paušálnej sadzby na nepriame výdavky, 
                          ktorá sa viaže k priamym výdavkom na realizáciu projektu - výber z rolovacieho okna.
</t>
    </r>
    <r>
      <rPr>
        <b/>
        <sz val="10"/>
        <rFont val="Times New Roman"/>
        <family val="1"/>
        <charset val="238"/>
      </rPr>
      <t xml:space="preserve">Pozn.: V projekte s rozpočtovanými celkovými oprávnenými výdavkami (COV) nepresahujúcimi 200 000 € (vrátane) je povinnosť využitia 
            paušálnej sadzby vo výške 7% na nepriame výdavky! 
            V prípade nevyužitia paušálnej sadzby predstavuje suma COV sumu priamych výdavkov, t. j. tieto musia byť viac ako 200 000 €. </t>
    </r>
  </si>
  <si>
    <r>
      <t xml:space="preserve">2. Bunky, do ktorých je potrebné doplniť údaje, sú nasledovné:
    - </t>
    </r>
    <r>
      <rPr>
        <b/>
        <sz val="10"/>
        <rFont val="Times New Roman"/>
        <family val="1"/>
        <charset val="238"/>
      </rPr>
      <t>bunka C2</t>
    </r>
    <r>
      <rPr>
        <sz val="10"/>
        <rFont val="Times New Roman"/>
        <family val="1"/>
        <charset val="238"/>
      </rPr>
      <t xml:space="preserve"> - </t>
    </r>
    <r>
      <rPr>
        <b/>
        <sz val="10"/>
        <rFont val="Times New Roman"/>
        <family val="1"/>
        <charset val="238"/>
      </rPr>
      <t>VYPĹŇA IBA ŽIADATEĽ</t>
    </r>
    <r>
      <rPr>
        <sz val="10"/>
        <rFont val="Times New Roman"/>
        <family val="1"/>
        <charset val="238"/>
      </rPr>
      <t xml:space="preserve"> - doplniť názov projektu;
    - </t>
    </r>
    <r>
      <rPr>
        <b/>
        <sz val="10"/>
        <rFont val="Times New Roman"/>
        <family val="1"/>
        <charset val="238"/>
      </rPr>
      <t>bunka C15</t>
    </r>
    <r>
      <rPr>
        <sz val="10"/>
        <rFont val="Times New Roman"/>
        <family val="1"/>
        <charset val="238"/>
      </rPr>
      <t xml:space="preserve"> - doplniť názov žiadateľa, resp. partnera;
    - </t>
    </r>
    <r>
      <rPr>
        <b/>
        <sz val="10"/>
        <rFont val="Times New Roman"/>
        <family val="1"/>
        <charset val="238"/>
      </rPr>
      <t>bunka C20</t>
    </r>
    <r>
      <rPr>
        <sz val="10"/>
        <rFont val="Times New Roman"/>
        <family val="1"/>
        <charset val="238"/>
      </rPr>
      <t xml:space="preserve"> - doplniť kategóriu regiónov z preddefinovaných možností - rolovacie okno, a to nasledovne:
           - ak bude projekt realizovaný na území Mesta Bratislavy, vyberie sa možnosť "viac rozvinutý región (VRR) - okresy: Bratislava I - V";
           - ak bude projekt realizovaný na území jedného z okresov Malacky, Pezinok alebo Senec, vyberie sa možnosť "viac rozvinutý región (VRR) - 
             okresy: Malacky, Pezinok, Senec";
           - ak bude projekt realizovaný kdekoľvek na území SR okrem územia Bratislavského samosprávneho kraja, vyberie sa možnosť "menej rozvinutý
             región (MRR)";
   - </t>
    </r>
    <r>
      <rPr>
        <b/>
        <sz val="10"/>
        <rFont val="Times New Roman"/>
        <family val="1"/>
        <charset val="238"/>
      </rPr>
      <t xml:space="preserve">rozsah buniek E22 - E32 (okrem šedo podfarbených riadkov a bunky E24):
</t>
    </r>
    <r>
      <rPr>
        <sz val="10"/>
        <rFont val="Times New Roman"/>
        <family val="1"/>
        <charset val="238"/>
      </rPr>
      <t xml:space="preserve">           - je potrebné doplniť sumy prislúchajúce k jednotlivým skupinám výdavkov, a to za projekt ako celok. V prípade ak sa skladajú z viacerých 
             položiek (napr. stavba a projektová dokumentácia), táto skutočnosť bude rozpísaná v stĺpci "J".
   -</t>
    </r>
    <r>
      <rPr>
        <b/>
        <sz val="10"/>
        <rFont val="Times New Roman"/>
        <family val="1"/>
        <charset val="238"/>
      </rPr>
      <t xml:space="preserve"> rozsah buniek J22 - J32 (okrem šedo podfarbených riadkov a bunky J24):</t>
    </r>
    <r>
      <rPr>
        <sz val="10"/>
        <rFont val="Times New Roman"/>
        <family val="1"/>
        <charset val="238"/>
      </rPr>
      <t xml:space="preserve">
           - je potrebné doplniť komentár (čo je plánované financovať z predmetnej položky) a spôsob stanovenia sumy (sumy jednotlivých položiek a spôsob 
             ich stanovenia - napr. VO ak bolo už zrealizované, PHZ ak bola zrealizovaná a pod.).
   - </t>
    </r>
    <r>
      <rPr>
        <b/>
        <sz val="10"/>
        <rFont val="Times New Roman"/>
        <family val="1"/>
        <charset val="238"/>
      </rPr>
      <t>bunka J24</t>
    </r>
    <r>
      <rPr>
        <sz val="10"/>
        <rFont val="Times New Roman"/>
        <family val="1"/>
        <charset val="238"/>
      </rPr>
      <t xml:space="preserve"> - vybrať možnosť uplatnenia resp. neuplatnenia skupiny výdavkov "930 - Rezerva na nepredvídané výdavky", ktorá sa viaže k výdavkom 
                          na stavebné práce - výber z rolovacieho okna;.
   - </t>
    </r>
    <r>
      <rPr>
        <b/>
        <sz val="10"/>
        <rFont val="Times New Roman"/>
        <family val="1"/>
        <charset val="238"/>
      </rPr>
      <t>bunka J35</t>
    </r>
    <r>
      <rPr>
        <sz val="10"/>
        <rFont val="Times New Roman"/>
        <family val="1"/>
        <charset val="238"/>
      </rPr>
      <t xml:space="preserve"> - </t>
    </r>
    <r>
      <rPr>
        <b/>
        <sz val="10"/>
        <rFont val="Times New Roman"/>
        <family val="1"/>
        <charset val="238"/>
      </rPr>
      <t>VYPĹŇA IBA ŽIADATEĽ</t>
    </r>
    <r>
      <rPr>
        <sz val="10"/>
        <rFont val="Times New Roman"/>
        <family val="1"/>
        <charset val="238"/>
      </rPr>
      <t xml:space="preserve"> - vybrať možnosť uplatnenia resp. neuplatnenia zjednodušeného vykazovania výdavkov vo forme paušálnej 
                          sadzby na nepriame výdavky, ktorá sa viaže k priamym výdavkom na realizáciu projektu - výber z rolovacieho okna. Vybraná možnosť je
                          platná ako pre žiadateľa, tak aj pre partnera/ov, nakoľko využitie / nevyužitie paušálnej sadzby sa vzťahuje na projekt ako celok. 
</t>
    </r>
    <r>
      <rPr>
        <b/>
        <sz val="10"/>
        <rFont val="Times New Roman"/>
        <family val="1"/>
        <charset val="238"/>
      </rPr>
      <t xml:space="preserve">Pozn.: V projekte s rozpočtovanými celkovými oprávnenými výdavkami (COV) - za žiadateľa aj partnera spolu - nepresahujúcimi 200 000 € 
            (vrátane) je povinnosť využitia paušálnej sadzby vo výške 7% na nepriame výdavky! 
            V prípade nevyužitia paušálnej sadzby predstavuje suma COV sumu priamych výdavkov, t. j. tieto musia byť viac ako 200 000 €.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</si>
</sst>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7" formatCode="#,##0.00\ &quot;€&quot;;\-#,##0.00\ &quot;€&quot;"/>
    <numFmt numFmtId="44" formatCode="_-* #,##0.00\ &quot;€&quot;_-;\-* #,##0.00\ &quot;€&quot;_-;_-* &quot;-&quot;??\ &quot;€&quot;_-;_-@_-"/>
    <numFmt numFmtId="164" formatCode="_-* #,##0.00\ _K_č_-;\-* #,##0.00\ _K_č_-;_-* &quot;-&quot;??\ _K_č_-;_-@_-"/>
    <numFmt numFmtId="165" formatCode="#,##0.00\ &quot;€&quot;"/>
    <numFmt numFmtId="166" formatCode="#,##0.00\ [$€-1]"/>
    <numFmt numFmtId="167" formatCode="_-* #,##0.00\ [$€-41B]_-;\-* #,##0.00\ [$€-41B]_-;_-* &quot;-&quot;??\ [$€-41B]_-;_-@_-"/>
  </numFmts>
  <fonts count="19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4"/>
      <color indexed="9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2"/>
      <color indexed="9"/>
      <name val="Times New Roman"/>
      <family val="1"/>
      <charset val="238"/>
    </font>
    <font>
      <sz val="11"/>
      <color theme="1"/>
      <name val="Calibri"/>
      <family val="2"/>
      <scheme val="minor"/>
    </font>
    <font>
      <sz val="10"/>
      <name val="Arial CE"/>
      <family val="2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i/>
      <sz val="8"/>
      <name val="Times New Roman"/>
      <family val="1"/>
      <charset val="238"/>
    </font>
    <font>
      <b/>
      <sz val="18"/>
      <color theme="0"/>
      <name val="Times New Roman"/>
      <family val="1"/>
      <charset val="238"/>
    </font>
    <font>
      <b/>
      <i/>
      <sz val="10"/>
      <color rgb="FFFF000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10"/>
      <color theme="0"/>
      <name val="Times New Roman"/>
      <family val="1"/>
      <charset val="238"/>
    </font>
    <font>
      <sz val="10"/>
      <color theme="0"/>
      <name val="Calibri"/>
      <family val="2"/>
      <charset val="238"/>
    </font>
    <font>
      <sz val="10"/>
      <color theme="0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rgb="FF1E497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/>
        <bgColor indexed="64"/>
      </patternFill>
    </fill>
  </fills>
  <borders count="53">
    <border>
      <left/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</borders>
  <cellStyleXfs count="22">
    <xf numFmtId="0" fontId="0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8" fillId="0" borderId="0"/>
    <xf numFmtId="166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80">
    <xf numFmtId="0" fontId="0" fillId="0" borderId="0" xfId="0"/>
    <xf numFmtId="165" fontId="5" fillId="4" borderId="8" xfId="1" applyNumberFormat="1" applyFont="1" applyFill="1" applyBorder="1" applyAlignment="1" applyProtection="1">
      <alignment horizontal="right" vertical="center" wrapText="1"/>
      <protection hidden="1"/>
    </xf>
    <xf numFmtId="165" fontId="3" fillId="4" borderId="4" xfId="1" applyNumberFormat="1" applyFont="1" applyFill="1" applyBorder="1" applyAlignment="1" applyProtection="1">
      <alignment horizontal="right" vertical="center" wrapText="1"/>
      <protection hidden="1"/>
    </xf>
    <xf numFmtId="165" fontId="5" fillId="5" borderId="8" xfId="1" applyNumberFormat="1" applyFont="1" applyFill="1" applyBorder="1" applyAlignment="1" applyProtection="1">
      <alignment horizontal="right" vertical="center" wrapText="1"/>
      <protection hidden="1"/>
    </xf>
    <xf numFmtId="165" fontId="5" fillId="5" borderId="24" xfId="1" applyNumberFormat="1" applyFont="1" applyFill="1" applyBorder="1" applyAlignment="1" applyProtection="1">
      <alignment horizontal="right" vertical="center" wrapText="1"/>
      <protection hidden="1"/>
    </xf>
    <xf numFmtId="165" fontId="5" fillId="4" borderId="24" xfId="1" applyNumberFormat="1" applyFont="1" applyFill="1" applyBorder="1" applyAlignment="1" applyProtection="1">
      <alignment horizontal="left" vertical="center" wrapText="1"/>
      <protection hidden="1"/>
    </xf>
    <xf numFmtId="165" fontId="5" fillId="5" borderId="24" xfId="1" applyNumberFormat="1" applyFont="1" applyFill="1" applyBorder="1" applyAlignment="1" applyProtection="1">
      <alignment horizontal="left" vertical="center" wrapText="1"/>
      <protection hidden="1"/>
    </xf>
    <xf numFmtId="165" fontId="3" fillId="4" borderId="11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23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28" xfId="1" applyNumberFormat="1" applyFont="1" applyFill="1" applyBorder="1" applyAlignment="1" applyProtection="1">
      <alignment horizontal="right" vertical="center" wrapText="1"/>
      <protection hidden="1"/>
    </xf>
    <xf numFmtId="165" fontId="3" fillId="4" borderId="40" xfId="1" applyNumberFormat="1" applyFont="1" applyFill="1" applyBorder="1" applyAlignment="1" applyProtection="1">
      <alignment horizontal="right" vertical="center" wrapText="1"/>
      <protection hidden="1"/>
    </xf>
    <xf numFmtId="4" fontId="3" fillId="3" borderId="25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25" xfId="1" applyNumberFormat="1" applyFont="1" applyFill="1" applyBorder="1" applyAlignment="1" applyProtection="1">
      <alignment horizontal="right" vertical="center" wrapText="1"/>
      <protection hidden="1"/>
    </xf>
    <xf numFmtId="4" fontId="3" fillId="4" borderId="18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24" xfId="1" applyNumberFormat="1" applyFont="1" applyFill="1" applyBorder="1" applyAlignment="1" applyProtection="1">
      <alignment horizontal="right" vertical="center" wrapText="1"/>
      <protection hidden="1"/>
    </xf>
    <xf numFmtId="4" fontId="3" fillId="4" borderId="37" xfId="1" applyNumberFormat="1" applyFont="1" applyFill="1" applyBorder="1" applyAlignment="1" applyProtection="1">
      <alignment horizontal="right" vertical="center" wrapText="1"/>
      <protection hidden="1"/>
    </xf>
    <xf numFmtId="9" fontId="9" fillId="0" borderId="4" xfId="21" applyFont="1" applyBorder="1" applyProtection="1">
      <protection hidden="1"/>
    </xf>
    <xf numFmtId="167" fontId="9" fillId="0" borderId="4" xfId="0" applyNumberFormat="1" applyFont="1" applyBorder="1" applyProtection="1">
      <protection hidden="1"/>
    </xf>
    <xf numFmtId="167" fontId="9" fillId="0" borderId="1" xfId="0" applyNumberFormat="1" applyFont="1" applyBorder="1" applyProtection="1">
      <protection hidden="1"/>
    </xf>
    <xf numFmtId="0" fontId="16" fillId="0" borderId="0" xfId="0" applyFont="1" applyAlignment="1" applyProtection="1">
      <alignment wrapText="1"/>
      <protection hidden="1"/>
    </xf>
    <xf numFmtId="0" fontId="16" fillId="0" borderId="0" xfId="0" applyFont="1" applyAlignment="1" applyProtection="1">
      <protection hidden="1"/>
    </xf>
    <xf numFmtId="0" fontId="3" fillId="0" borderId="0" xfId="0" applyFont="1"/>
    <xf numFmtId="2" fontId="6" fillId="2" borderId="41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vertical="center" wrapText="1"/>
      <protection hidden="1"/>
    </xf>
    <xf numFmtId="0" fontId="3" fillId="0" borderId="42" xfId="0" applyFont="1" applyBorder="1" applyAlignment="1" applyProtection="1">
      <alignment horizontal="left" vertical="center" wrapText="1"/>
      <protection hidden="1"/>
    </xf>
    <xf numFmtId="4" fontId="3" fillId="0" borderId="36" xfId="1" applyNumberFormat="1" applyFont="1" applyFill="1" applyBorder="1" applyAlignment="1" applyProtection="1">
      <alignment horizontal="right" vertical="center" wrapText="1"/>
      <protection locked="0"/>
    </xf>
    <xf numFmtId="165" fontId="3" fillId="0" borderId="24" xfId="1" applyNumberFormat="1" applyFont="1" applyFill="1" applyBorder="1" applyAlignment="1" applyProtection="1">
      <alignment horizontal="left" vertical="center" wrapText="1"/>
      <protection locked="0"/>
    </xf>
    <xf numFmtId="4" fontId="3" fillId="0" borderId="26" xfId="1" applyNumberFormat="1" applyFont="1" applyFill="1" applyBorder="1" applyAlignment="1" applyProtection="1">
      <alignment horizontal="right" vertical="center" wrapText="1"/>
      <protection locked="0"/>
    </xf>
    <xf numFmtId="165" fontId="3" fillId="0" borderId="34" xfId="1" applyNumberFormat="1" applyFont="1" applyFill="1" applyBorder="1" applyAlignment="1" applyProtection="1">
      <alignment horizontal="left" vertical="center" wrapText="1"/>
      <protection locked="0"/>
    </xf>
    <xf numFmtId="4" fontId="3" fillId="3" borderId="5" xfId="1" applyNumberFormat="1" applyFont="1" applyFill="1" applyBorder="1" applyAlignment="1" applyProtection="1">
      <alignment horizontal="right" vertical="center" wrapText="1"/>
      <protection locked="0"/>
    </xf>
    <xf numFmtId="4" fontId="3" fillId="0" borderId="39" xfId="1" applyNumberFormat="1" applyFont="1" applyFill="1" applyBorder="1" applyAlignment="1" applyProtection="1">
      <alignment horizontal="right" vertical="center" wrapText="1"/>
      <protection locked="0"/>
    </xf>
    <xf numFmtId="165" fontId="3" fillId="0" borderId="25" xfId="1" applyNumberFormat="1" applyFont="1" applyFill="1" applyBorder="1" applyAlignment="1" applyProtection="1">
      <alignment horizontal="left" vertical="center" wrapText="1"/>
      <protection locked="0"/>
    </xf>
    <xf numFmtId="4" fontId="3" fillId="0" borderId="5" xfId="1" applyNumberFormat="1" applyFont="1" applyFill="1" applyBorder="1" applyAlignment="1" applyProtection="1">
      <alignment horizontal="right" vertical="center" wrapText="1"/>
      <protection locked="0"/>
    </xf>
    <xf numFmtId="2" fontId="3" fillId="0" borderId="0" xfId="0" applyNumberFormat="1" applyFont="1" applyProtection="1">
      <protection hidden="1"/>
    </xf>
    <xf numFmtId="2" fontId="10" fillId="0" borderId="30" xfId="0" applyNumberFormat="1" applyFont="1" applyFill="1" applyBorder="1" applyAlignment="1" applyProtection="1">
      <alignment vertical="center"/>
      <protection hidden="1"/>
    </xf>
    <xf numFmtId="2" fontId="3" fillId="3" borderId="0" xfId="0" applyNumberFormat="1" applyFont="1" applyFill="1" applyProtection="1">
      <protection hidden="1"/>
    </xf>
    <xf numFmtId="2" fontId="3" fillId="0" borderId="0" xfId="0" applyNumberFormat="1" applyFont="1" applyBorder="1" applyAlignment="1" applyProtection="1">
      <alignment horizontal="center"/>
      <protection hidden="1"/>
    </xf>
    <xf numFmtId="2" fontId="3" fillId="0" borderId="0" xfId="0" applyNumberFormat="1" applyFont="1" applyBorder="1" applyProtection="1">
      <protection hidden="1"/>
    </xf>
    <xf numFmtId="2" fontId="6" fillId="2" borderId="6" xfId="0" applyNumberFormat="1" applyFont="1" applyFill="1" applyBorder="1" applyAlignment="1" applyProtection="1">
      <alignment horizontal="center" vertical="center" wrapText="1"/>
      <protection hidden="1"/>
    </xf>
    <xf numFmtId="4" fontId="3" fillId="0" borderId="0" xfId="1" applyNumberFormat="1" applyFont="1" applyFill="1" applyBorder="1" applyAlignment="1" applyProtection="1">
      <alignment horizontal="right" vertical="center" wrapText="1"/>
      <protection hidden="1"/>
    </xf>
    <xf numFmtId="165" fontId="3" fillId="0" borderId="35" xfId="1" applyNumberFormat="1" applyFont="1" applyFill="1" applyBorder="1" applyAlignment="1" applyProtection="1">
      <alignment horizontal="center" vertical="center" wrapText="1"/>
      <protection hidden="1"/>
    </xf>
    <xf numFmtId="1" fontId="3" fillId="3" borderId="36" xfId="0" applyNumberFormat="1" applyFont="1" applyFill="1" applyBorder="1" applyAlignment="1" applyProtection="1">
      <alignment horizontal="center" vertical="center" wrapText="1"/>
      <protection hidden="1"/>
    </xf>
    <xf numFmtId="2" fontId="3" fillId="0" borderId="36" xfId="0" applyNumberFormat="1" applyFont="1" applyBorder="1" applyAlignment="1" applyProtection="1">
      <alignment horizontal="center" vertical="center" wrapText="1"/>
      <protection hidden="1"/>
    </xf>
    <xf numFmtId="4" fontId="3" fillId="0" borderId="36" xfId="0" applyNumberFormat="1" applyFont="1" applyFill="1" applyBorder="1" applyAlignment="1" applyProtection="1">
      <alignment horizontal="right" vertical="center" wrapText="1"/>
      <protection hidden="1"/>
    </xf>
    <xf numFmtId="4" fontId="5" fillId="4" borderId="7" xfId="1" applyNumberFormat="1" applyFont="1" applyFill="1" applyBorder="1" applyAlignment="1" applyProtection="1">
      <alignment horizontal="center" vertical="center" wrapText="1"/>
      <protection hidden="1"/>
    </xf>
    <xf numFmtId="4" fontId="3" fillId="4" borderId="12" xfId="1" applyNumberFormat="1" applyFont="1" applyFill="1" applyBorder="1" applyAlignment="1" applyProtection="1">
      <alignment horizontal="center" vertical="center" wrapText="1"/>
      <protection hidden="1"/>
    </xf>
    <xf numFmtId="4" fontId="5" fillId="4" borderId="12" xfId="1" applyNumberFormat="1" applyFont="1" applyFill="1" applyBorder="1" applyAlignment="1" applyProtection="1">
      <alignment horizontal="center" vertical="center" wrapText="1"/>
      <protection hidden="1"/>
    </xf>
    <xf numFmtId="4" fontId="5" fillId="4" borderId="13" xfId="1" applyNumberFormat="1" applyFont="1" applyFill="1" applyBorder="1" applyAlignment="1" applyProtection="1">
      <alignment horizontal="center" vertical="center" wrapText="1"/>
      <protection hidden="1"/>
    </xf>
    <xf numFmtId="165" fontId="3" fillId="3" borderId="3" xfId="1" applyNumberFormat="1" applyFont="1" applyFill="1" applyBorder="1" applyAlignment="1" applyProtection="1">
      <alignment horizontal="center" vertical="center" wrapText="1"/>
      <protection hidden="1"/>
    </xf>
    <xf numFmtId="2" fontId="3" fillId="3" borderId="2" xfId="0" applyNumberFormat="1" applyFont="1" applyFill="1" applyBorder="1" applyAlignment="1" applyProtection="1">
      <alignment horizontal="center" vertical="center" wrapText="1"/>
      <protection hidden="1"/>
    </xf>
    <xf numFmtId="4" fontId="3" fillId="3" borderId="2" xfId="1" applyNumberFormat="1" applyFont="1" applyFill="1" applyBorder="1" applyAlignment="1" applyProtection="1">
      <alignment horizontal="right" vertical="center" wrapText="1"/>
      <protection hidden="1"/>
    </xf>
    <xf numFmtId="2" fontId="3" fillId="3" borderId="2" xfId="0" applyNumberFormat="1" applyFont="1" applyFill="1" applyBorder="1" applyAlignment="1" applyProtection="1">
      <alignment horizontal="right" vertical="center" wrapText="1"/>
      <protection hidden="1"/>
    </xf>
    <xf numFmtId="165" fontId="3" fillId="0" borderId="20" xfId="1" applyNumberFormat="1" applyFont="1" applyFill="1" applyBorder="1" applyAlignment="1" applyProtection="1">
      <alignment horizontal="center" vertical="center" wrapText="1"/>
      <protection hidden="1"/>
    </xf>
    <xf numFmtId="1" fontId="3" fillId="3" borderId="26" xfId="0" applyNumberFormat="1" applyFont="1" applyFill="1" applyBorder="1" applyAlignment="1" applyProtection="1">
      <alignment horizontal="center" vertical="center" wrapText="1"/>
      <protection hidden="1"/>
    </xf>
    <xf numFmtId="2" fontId="3" fillId="0" borderId="26" xfId="0" applyNumberFormat="1" applyFont="1" applyBorder="1" applyAlignment="1" applyProtection="1">
      <alignment horizontal="center" vertical="center" wrapText="1"/>
      <protection hidden="1"/>
    </xf>
    <xf numFmtId="4" fontId="3" fillId="0" borderId="26" xfId="0" applyNumberFormat="1" applyFont="1" applyFill="1" applyBorder="1" applyAlignment="1" applyProtection="1">
      <alignment horizontal="right" vertical="center" wrapText="1"/>
      <protection hidden="1"/>
    </xf>
    <xf numFmtId="165" fontId="3" fillId="3" borderId="6" xfId="1" applyNumberFormat="1" applyFont="1" applyFill="1" applyBorder="1" applyAlignment="1" applyProtection="1">
      <alignment horizontal="center" vertical="center" wrapText="1"/>
      <protection hidden="1"/>
    </xf>
    <xf numFmtId="1" fontId="3" fillId="3" borderId="39" xfId="0" applyNumberFormat="1" applyFont="1" applyFill="1" applyBorder="1" applyAlignment="1" applyProtection="1">
      <alignment horizontal="center" vertical="center" wrapText="1"/>
      <protection hidden="1"/>
    </xf>
    <xf numFmtId="2" fontId="3" fillId="3" borderId="5" xfId="0" applyNumberFormat="1" applyFont="1" applyFill="1" applyBorder="1" applyAlignment="1" applyProtection="1">
      <alignment horizontal="center" vertical="center" wrapText="1"/>
      <protection hidden="1"/>
    </xf>
    <xf numFmtId="2" fontId="3" fillId="3" borderId="5" xfId="0" applyNumberFormat="1" applyFont="1" applyFill="1" applyBorder="1" applyAlignment="1" applyProtection="1">
      <alignment horizontal="right" vertical="center" wrapText="1"/>
      <protection hidden="1"/>
    </xf>
    <xf numFmtId="165" fontId="3" fillId="0" borderId="15" xfId="1" applyNumberFormat="1" applyFont="1" applyFill="1" applyBorder="1" applyAlignment="1" applyProtection="1">
      <alignment horizontal="center" vertical="center" wrapText="1"/>
      <protection hidden="1"/>
    </xf>
    <xf numFmtId="2" fontId="3" fillId="0" borderId="39" xfId="0" applyNumberFormat="1" applyFont="1" applyBorder="1" applyAlignment="1" applyProtection="1">
      <alignment horizontal="center" vertical="center" wrapText="1"/>
      <protection hidden="1"/>
    </xf>
    <xf numFmtId="4" fontId="3" fillId="0" borderId="39" xfId="0" applyNumberFormat="1" applyFont="1" applyBorder="1" applyAlignment="1" applyProtection="1">
      <alignment horizontal="right" vertical="center" wrapText="1"/>
      <protection hidden="1"/>
    </xf>
    <xf numFmtId="165" fontId="3" fillId="0" borderId="6" xfId="1" applyNumberFormat="1" applyFont="1" applyFill="1" applyBorder="1" applyAlignment="1" applyProtection="1">
      <alignment horizontal="center" vertical="center" wrapText="1"/>
      <protection hidden="1"/>
    </xf>
    <xf numFmtId="2" fontId="3" fillId="0" borderId="5" xfId="0" applyNumberFormat="1" applyFont="1" applyBorder="1" applyAlignment="1" applyProtection="1">
      <alignment horizontal="center" vertical="center" wrapText="1"/>
      <protection hidden="1"/>
    </xf>
    <xf numFmtId="4" fontId="3" fillId="0" borderId="5" xfId="0" applyNumberFormat="1" applyFont="1" applyBorder="1" applyAlignment="1" applyProtection="1">
      <alignment horizontal="right" vertical="center" wrapText="1"/>
      <protection hidden="1"/>
    </xf>
    <xf numFmtId="4" fontId="3" fillId="0" borderId="29" xfId="1" applyNumberFormat="1" applyFont="1" applyFill="1" applyBorder="1" applyAlignment="1" applyProtection="1">
      <alignment horizontal="right" vertical="center" wrapText="1"/>
      <protection hidden="1"/>
    </xf>
    <xf numFmtId="7" fontId="3" fillId="0" borderId="25" xfId="1" applyNumberFormat="1" applyFont="1" applyFill="1" applyBorder="1" applyAlignment="1" applyProtection="1">
      <alignment horizontal="left" vertical="center" wrapText="1"/>
      <protection hidden="1"/>
    </xf>
    <xf numFmtId="2" fontId="15" fillId="0" borderId="0" xfId="0" applyNumberFormat="1" applyFont="1" applyBorder="1" applyProtection="1">
      <protection hidden="1"/>
    </xf>
    <xf numFmtId="2" fontId="4" fillId="2" borderId="17" xfId="0" applyNumberFormat="1" applyFont="1" applyFill="1" applyBorder="1" applyAlignment="1" applyProtection="1">
      <alignment horizontal="center" vertical="center" wrapText="1"/>
      <protection hidden="1"/>
    </xf>
    <xf numFmtId="2" fontId="4" fillId="2" borderId="16" xfId="0" applyNumberFormat="1" applyFont="1" applyFill="1" applyBorder="1" applyAlignment="1" applyProtection="1">
      <alignment vertical="center" wrapText="1"/>
      <protection hidden="1"/>
    </xf>
    <xf numFmtId="2" fontId="4" fillId="2" borderId="14" xfId="0" applyNumberFormat="1" applyFont="1" applyFill="1" applyBorder="1" applyAlignment="1" applyProtection="1">
      <alignment vertical="center" wrapText="1"/>
      <protection hidden="1"/>
    </xf>
    <xf numFmtId="165" fontId="4" fillId="2" borderId="9" xfId="1" applyNumberFormat="1" applyFont="1" applyFill="1" applyBorder="1" applyAlignment="1" applyProtection="1">
      <alignment horizontal="right" vertical="center" wrapText="1"/>
      <protection hidden="1"/>
    </xf>
    <xf numFmtId="165" fontId="4" fillId="2" borderId="24" xfId="1" applyNumberFormat="1" applyFont="1" applyFill="1" applyBorder="1" applyAlignment="1" applyProtection="1">
      <alignment horizontal="right" vertical="center" wrapText="1"/>
      <protection hidden="1"/>
    </xf>
    <xf numFmtId="2" fontId="13" fillId="0" borderId="0" xfId="0" applyNumberFormat="1" applyFont="1" applyProtection="1">
      <protection hidden="1"/>
    </xf>
    <xf numFmtId="2" fontId="11" fillId="0" borderId="0" xfId="0" applyNumberFormat="1" applyFont="1" applyProtection="1">
      <protection hidden="1"/>
    </xf>
    <xf numFmtId="9" fontId="9" fillId="0" borderId="0" xfId="21" applyFont="1" applyBorder="1" applyProtection="1">
      <protection hidden="1"/>
    </xf>
    <xf numFmtId="167" fontId="9" fillId="0" borderId="0" xfId="0" applyNumberFormat="1" applyFont="1" applyBorder="1" applyProtection="1">
      <protection hidden="1"/>
    </xf>
    <xf numFmtId="2" fontId="14" fillId="0" borderId="0" xfId="0" applyNumberFormat="1" applyFont="1" applyProtection="1">
      <protection hidden="1"/>
    </xf>
    <xf numFmtId="2" fontId="9" fillId="0" borderId="0" xfId="0" applyNumberFormat="1" applyFont="1" applyProtection="1">
      <protection hidden="1"/>
    </xf>
    <xf numFmtId="167" fontId="9" fillId="0" borderId="1" xfId="0" applyNumberFormat="1" applyFont="1" applyBorder="1" applyAlignment="1" applyProtection="1">
      <alignment vertical="center"/>
      <protection hidden="1"/>
    </xf>
    <xf numFmtId="165" fontId="3" fillId="3" borderId="35" xfId="1" applyNumberFormat="1" applyFont="1" applyFill="1" applyBorder="1" applyAlignment="1" applyProtection="1">
      <alignment horizontal="center" vertical="center" wrapText="1"/>
      <protection hidden="1"/>
    </xf>
    <xf numFmtId="4" fontId="3" fillId="0" borderId="36" xfId="0" applyNumberFormat="1" applyFont="1" applyBorder="1" applyAlignment="1" applyProtection="1">
      <alignment horizontal="right" vertical="center" wrapText="1"/>
      <protection hidden="1"/>
    </xf>
    <xf numFmtId="165" fontId="3" fillId="4" borderId="37" xfId="1" applyNumberFormat="1" applyFont="1" applyFill="1" applyBorder="1" applyAlignment="1" applyProtection="1">
      <alignment horizontal="right" vertical="center" wrapText="1"/>
      <protection hidden="1"/>
    </xf>
    <xf numFmtId="4" fontId="5" fillId="4" borderId="17" xfId="1" applyNumberFormat="1" applyFont="1" applyFill="1" applyBorder="1" applyAlignment="1" applyProtection="1">
      <alignment horizontal="center" vertical="center" wrapText="1"/>
      <protection hidden="1"/>
    </xf>
    <xf numFmtId="4" fontId="3" fillId="4" borderId="16" xfId="1" applyNumberFormat="1" applyFont="1" applyFill="1" applyBorder="1" applyAlignment="1" applyProtection="1">
      <alignment horizontal="center" vertical="center" wrapText="1"/>
      <protection hidden="1"/>
    </xf>
    <xf numFmtId="4" fontId="5" fillId="4" borderId="16" xfId="1" applyNumberFormat="1" applyFont="1" applyFill="1" applyBorder="1" applyAlignment="1" applyProtection="1">
      <alignment horizontal="center" vertical="center" wrapText="1"/>
      <protection hidden="1"/>
    </xf>
    <xf numFmtId="4" fontId="5" fillId="4" borderId="14" xfId="1" applyNumberFormat="1" applyFont="1" applyFill="1" applyBorder="1" applyAlignment="1" applyProtection="1">
      <alignment horizontal="center" vertical="center" wrapText="1"/>
      <protection hidden="1"/>
    </xf>
    <xf numFmtId="165" fontId="5" fillId="4" borderId="34" xfId="1" applyNumberFormat="1" applyFont="1" applyFill="1" applyBorder="1" applyAlignment="1" applyProtection="1">
      <alignment horizontal="left" vertical="center" wrapText="1"/>
      <protection hidden="1"/>
    </xf>
    <xf numFmtId="167" fontId="9" fillId="0" borderId="43" xfId="0" applyNumberFormat="1" applyFont="1" applyBorder="1" applyAlignment="1" applyProtection="1">
      <alignment vertical="center"/>
      <protection hidden="1"/>
    </xf>
    <xf numFmtId="167" fontId="9" fillId="0" borderId="44" xfId="0" applyNumberFormat="1" applyFont="1" applyBorder="1" applyAlignment="1" applyProtection="1">
      <alignment vertical="center"/>
      <protection hidden="1"/>
    </xf>
    <xf numFmtId="167" fontId="9" fillId="0" borderId="27" xfId="0" applyNumberFormat="1" applyFont="1" applyBorder="1" applyAlignment="1" applyProtection="1">
      <alignment vertical="center"/>
      <protection hidden="1"/>
    </xf>
    <xf numFmtId="10" fontId="9" fillId="0" borderId="4" xfId="1" applyNumberFormat="1" applyFont="1" applyFill="1" applyBorder="1" applyAlignment="1" applyProtection="1">
      <alignment horizontal="right" vertical="center" wrapText="1"/>
      <protection hidden="1"/>
    </xf>
    <xf numFmtId="2" fontId="3" fillId="0" borderId="0" xfId="0" applyNumberFormat="1" applyFont="1" applyBorder="1" applyAlignment="1" applyProtection="1">
      <alignment horizontal="center"/>
      <protection hidden="1"/>
    </xf>
    <xf numFmtId="9" fontId="9" fillId="0" borderId="0" xfId="21" applyFont="1" applyBorder="1" applyAlignment="1" applyProtection="1">
      <alignment vertical="center" wrapText="1"/>
      <protection hidden="1"/>
    </xf>
    <xf numFmtId="1" fontId="3" fillId="3" borderId="13" xfId="0" applyNumberFormat="1" applyFont="1" applyFill="1" applyBorder="1" applyAlignment="1" applyProtection="1">
      <alignment horizontal="center" vertical="center" wrapText="1"/>
      <protection hidden="1"/>
    </xf>
    <xf numFmtId="4" fontId="3" fillId="3" borderId="36" xfId="20" applyNumberFormat="1" applyFont="1" applyFill="1" applyBorder="1" applyAlignment="1" applyProtection="1">
      <alignment horizontal="right" vertical="center" wrapText="1"/>
      <protection hidden="1"/>
    </xf>
    <xf numFmtId="10" fontId="3" fillId="0" borderId="36" xfId="0" applyNumberFormat="1" applyFont="1" applyFill="1" applyBorder="1" applyAlignment="1" applyProtection="1">
      <alignment horizontal="center" vertical="center" wrapText="1"/>
      <protection hidden="1"/>
    </xf>
    <xf numFmtId="165" fontId="3" fillId="4" borderId="8" xfId="1" applyNumberFormat="1" applyFont="1" applyFill="1" applyBorder="1" applyAlignment="1" applyProtection="1">
      <alignment horizontal="right" vertical="center" wrapText="1"/>
      <protection hidden="1"/>
    </xf>
    <xf numFmtId="165" fontId="4" fillId="2" borderId="48" xfId="1" applyNumberFormat="1" applyFont="1" applyFill="1" applyBorder="1" applyAlignment="1" applyProtection="1">
      <alignment horizontal="right" vertical="center" wrapText="1"/>
      <protection hidden="1"/>
    </xf>
    <xf numFmtId="165" fontId="4" fillId="2" borderId="34" xfId="1" applyNumberFormat="1" applyFont="1" applyFill="1" applyBorder="1" applyAlignment="1" applyProtection="1">
      <alignment horizontal="right" vertical="center" wrapText="1"/>
      <protection hidden="1"/>
    </xf>
    <xf numFmtId="165" fontId="5" fillId="4" borderId="48" xfId="1" applyNumberFormat="1" applyFont="1" applyFill="1" applyBorder="1" applyAlignment="1" applyProtection="1">
      <alignment horizontal="right" vertical="center" wrapText="1"/>
      <protection hidden="1"/>
    </xf>
    <xf numFmtId="165" fontId="3" fillId="3" borderId="33" xfId="1" applyNumberFormat="1" applyFont="1" applyFill="1" applyBorder="1" applyAlignment="1" applyProtection="1">
      <alignment horizontal="left" vertical="center" wrapText="1"/>
      <protection locked="0" hidden="1"/>
    </xf>
    <xf numFmtId="7" fontId="3" fillId="0" borderId="25" xfId="1" applyNumberFormat="1" applyFont="1" applyFill="1" applyBorder="1" applyAlignment="1" applyProtection="1">
      <alignment horizontal="left" vertical="center" wrapText="1"/>
      <protection locked="0"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0" fontId="3" fillId="0" borderId="0" xfId="0" applyFont="1" applyAlignment="1" applyProtection="1">
      <alignment wrapText="1"/>
      <protection hidden="1"/>
    </xf>
    <xf numFmtId="0" fontId="3" fillId="0" borderId="0" xfId="0" applyFont="1" applyAlignment="1" applyProtection="1">
      <protection hidden="1"/>
    </xf>
    <xf numFmtId="167" fontId="9" fillId="0" borderId="0" xfId="0" applyNumberFormat="1" applyFont="1" applyBorder="1" applyAlignment="1" applyProtection="1">
      <alignment wrapText="1"/>
      <protection hidden="1"/>
    </xf>
    <xf numFmtId="167" fontId="3" fillId="0" borderId="0" xfId="0" applyNumberFormat="1" applyFont="1" applyBorder="1" applyProtection="1">
      <protection hidden="1"/>
    </xf>
    <xf numFmtId="9" fontId="3" fillId="0" borderId="0" xfId="21" applyFont="1" applyBorder="1" applyAlignment="1" applyProtection="1">
      <alignment vertical="center" wrapText="1"/>
      <protection hidden="1"/>
    </xf>
    <xf numFmtId="167" fontId="3" fillId="0" borderId="0" xfId="0" applyNumberFormat="1" applyFont="1" applyBorder="1" applyAlignment="1" applyProtection="1">
      <alignment wrapText="1"/>
      <protection hidden="1"/>
    </xf>
    <xf numFmtId="2" fontId="6" fillId="2" borderId="51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14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52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9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32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34" xfId="0" applyNumberFormat="1" applyFont="1" applyFill="1" applyBorder="1" applyAlignment="1" applyProtection="1">
      <alignment horizontal="center" vertical="center" wrapText="1"/>
      <protection hidden="1"/>
    </xf>
    <xf numFmtId="2" fontId="9" fillId="0" borderId="5" xfId="0" applyNumberFormat="1" applyFont="1" applyFill="1" applyBorder="1" applyAlignment="1" applyProtection="1">
      <alignment vertical="center" wrapText="1"/>
      <protection hidden="1"/>
    </xf>
    <xf numFmtId="2" fontId="6" fillId="2" borderId="20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3" xfId="0" applyNumberFormat="1" applyFont="1" applyFill="1" applyBorder="1" applyAlignment="1" applyProtection="1">
      <alignment horizontal="center" vertical="center" wrapText="1"/>
      <protection hidden="1"/>
    </xf>
    <xf numFmtId="167" fontId="16" fillId="0" borderId="0" xfId="0" applyNumberFormat="1" applyFont="1" applyBorder="1" applyProtection="1">
      <protection hidden="1"/>
    </xf>
    <xf numFmtId="9" fontId="16" fillId="0" borderId="0" xfId="21" applyFont="1" applyBorder="1" applyAlignment="1" applyProtection="1">
      <alignment vertical="center" wrapText="1"/>
      <protection hidden="1"/>
    </xf>
    <xf numFmtId="2" fontId="16" fillId="0" borderId="0" xfId="0" applyNumberFormat="1" applyFont="1" applyProtection="1">
      <protection hidden="1"/>
    </xf>
    <xf numFmtId="167" fontId="16" fillId="0" borderId="0" xfId="0" applyNumberFormat="1" applyFont="1" applyBorder="1" applyAlignment="1" applyProtection="1">
      <alignment wrapText="1"/>
      <protection hidden="1"/>
    </xf>
    <xf numFmtId="9" fontId="3" fillId="0" borderId="0" xfId="21" applyFont="1" applyBorder="1" applyProtection="1">
      <protection hidden="1"/>
    </xf>
    <xf numFmtId="9" fontId="16" fillId="0" borderId="0" xfId="21" applyFont="1" applyBorder="1" applyProtection="1">
      <protection hidden="1"/>
    </xf>
    <xf numFmtId="0" fontId="0" fillId="0" borderId="0" xfId="0" applyFont="1" applyBorder="1" applyAlignment="1" applyProtection="1">
      <alignment horizontal="left" vertical="center" wrapText="1"/>
      <protection hidden="1"/>
    </xf>
    <xf numFmtId="0" fontId="18" fillId="0" borderId="0" xfId="0" applyFont="1" applyFill="1" applyAlignment="1" applyProtection="1">
      <alignment wrapText="1"/>
      <protection hidden="1"/>
    </xf>
    <xf numFmtId="0" fontId="18" fillId="0" borderId="0" xfId="0" applyFont="1" applyFill="1" applyAlignment="1" applyProtection="1">
      <protection hidden="1"/>
    </xf>
    <xf numFmtId="2" fontId="18" fillId="0" borderId="0" xfId="0" applyNumberFormat="1" applyFont="1" applyFill="1" applyProtection="1">
      <protection hidden="1"/>
    </xf>
    <xf numFmtId="167" fontId="18" fillId="0" borderId="0" xfId="0" applyNumberFormat="1" applyFont="1" applyFill="1" applyBorder="1" applyProtection="1">
      <protection hidden="1"/>
    </xf>
    <xf numFmtId="9" fontId="18" fillId="0" borderId="0" xfId="21" applyFont="1" applyFill="1" applyBorder="1" applyAlignment="1" applyProtection="1">
      <alignment vertical="center" wrapText="1"/>
      <protection hidden="1"/>
    </xf>
    <xf numFmtId="167" fontId="18" fillId="0" borderId="0" xfId="0" applyNumberFormat="1" applyFont="1" applyFill="1" applyBorder="1" applyAlignment="1" applyProtection="1">
      <alignment wrapText="1"/>
      <protection hidden="1"/>
    </xf>
    <xf numFmtId="2" fontId="9" fillId="0" borderId="20" xfId="0" applyNumberFormat="1" applyFont="1" applyBorder="1" applyAlignment="1" applyProtection="1">
      <alignment horizontal="left" vertical="center"/>
      <protection hidden="1"/>
    </xf>
    <xf numFmtId="2" fontId="9" fillId="0" borderId="26" xfId="0" applyNumberFormat="1" applyFont="1" applyBorder="1" applyAlignment="1" applyProtection="1">
      <alignment horizontal="left" vertical="center"/>
      <protection hidden="1"/>
    </xf>
    <xf numFmtId="0" fontId="0" fillId="0" borderId="26" xfId="0" applyBorder="1" applyAlignment="1" applyProtection="1">
      <alignment vertical="center"/>
      <protection hidden="1"/>
    </xf>
    <xf numFmtId="2" fontId="10" fillId="0" borderId="19" xfId="0" applyNumberFormat="1" applyFont="1" applyFill="1" applyBorder="1" applyAlignment="1" applyProtection="1">
      <alignment horizontal="left" vertical="center"/>
      <protection locked="0"/>
    </xf>
    <xf numFmtId="2" fontId="10" fillId="0" borderId="21" xfId="0" applyNumberFormat="1" applyFont="1" applyFill="1" applyBorder="1" applyAlignment="1" applyProtection="1">
      <alignment horizontal="left" vertical="center"/>
      <protection locked="0"/>
    </xf>
    <xf numFmtId="2" fontId="3" fillId="0" borderId="38" xfId="0" applyNumberFormat="1" applyFont="1" applyBorder="1" applyAlignment="1" applyProtection="1">
      <alignment horizontal="center"/>
      <protection hidden="1"/>
    </xf>
    <xf numFmtId="2" fontId="3" fillId="0" borderId="10" xfId="0" applyNumberFormat="1" applyFont="1" applyBorder="1" applyAlignment="1" applyProtection="1">
      <alignment horizontal="center"/>
      <protection hidden="1"/>
    </xf>
    <xf numFmtId="2" fontId="3" fillId="0" borderId="22" xfId="0" applyNumberFormat="1" applyFont="1" applyBorder="1" applyAlignment="1" applyProtection="1">
      <alignment horizontal="center"/>
      <protection hidden="1"/>
    </xf>
    <xf numFmtId="2" fontId="3" fillId="0" borderId="31" xfId="0" applyNumberFormat="1" applyFont="1" applyBorder="1" applyAlignment="1" applyProtection="1">
      <alignment horizontal="center"/>
      <protection hidden="1"/>
    </xf>
    <xf numFmtId="2" fontId="3" fillId="0" borderId="0" xfId="0" applyNumberFormat="1" applyFont="1" applyBorder="1" applyAlignment="1" applyProtection="1">
      <alignment horizontal="center"/>
      <protection hidden="1"/>
    </xf>
    <xf numFmtId="2" fontId="3" fillId="0" borderId="29" xfId="0" applyNumberFormat="1" applyFont="1" applyBorder="1" applyAlignment="1" applyProtection="1">
      <alignment horizontal="center"/>
      <protection hidden="1"/>
    </xf>
    <xf numFmtId="2" fontId="3" fillId="0" borderId="17" xfId="0" applyNumberFormat="1" applyFont="1" applyBorder="1" applyAlignment="1" applyProtection="1">
      <alignment horizontal="center"/>
      <protection hidden="1"/>
    </xf>
    <xf numFmtId="2" fontId="3" fillId="0" borderId="16" xfId="0" applyNumberFormat="1" applyFont="1" applyBorder="1" applyAlignment="1" applyProtection="1">
      <alignment horizontal="center"/>
      <protection hidden="1"/>
    </xf>
    <xf numFmtId="2" fontId="3" fillId="0" borderId="32" xfId="0" applyNumberFormat="1" applyFont="1" applyBorder="1" applyAlignment="1" applyProtection="1">
      <alignment horizontal="center"/>
      <protection hidden="1"/>
    </xf>
    <xf numFmtId="2" fontId="12" fillId="6" borderId="30" xfId="1" applyNumberFormat="1" applyFont="1" applyFill="1" applyBorder="1" applyAlignment="1" applyProtection="1">
      <alignment horizontal="center" vertical="center" wrapText="1"/>
      <protection hidden="1"/>
    </xf>
    <xf numFmtId="2" fontId="12" fillId="6" borderId="49" xfId="1" applyNumberFormat="1" applyFont="1" applyFill="1" applyBorder="1" applyAlignment="1" applyProtection="1">
      <alignment horizontal="center" vertical="center" wrapText="1"/>
      <protection hidden="1"/>
    </xf>
    <xf numFmtId="2" fontId="12" fillId="6" borderId="50" xfId="1" applyNumberFormat="1" applyFont="1" applyFill="1" applyBorder="1" applyAlignment="1" applyProtection="1">
      <alignment horizontal="center" vertical="center" wrapText="1"/>
      <protection hidden="1"/>
    </xf>
    <xf numFmtId="2" fontId="9" fillId="0" borderId="5" xfId="0" applyNumberFormat="1" applyFont="1" applyFill="1" applyBorder="1" applyAlignment="1" applyProtection="1">
      <alignment horizontal="left" vertical="center" wrapText="1"/>
      <protection hidden="1"/>
    </xf>
    <xf numFmtId="2" fontId="9" fillId="0" borderId="4" xfId="0" applyNumberFormat="1" applyFont="1" applyFill="1" applyBorder="1" applyAlignment="1" applyProtection="1">
      <alignment horizontal="left" vertical="center" wrapText="1"/>
      <protection hidden="1"/>
    </xf>
    <xf numFmtId="2" fontId="9" fillId="0" borderId="2" xfId="0" applyNumberFormat="1" applyFont="1" applyFill="1" applyBorder="1" applyAlignment="1" applyProtection="1">
      <alignment horizontal="left" vertical="center" wrapText="1"/>
      <protection locked="0" hidden="1"/>
    </xf>
    <xf numFmtId="2" fontId="9" fillId="0" borderId="1" xfId="0" applyNumberFormat="1" applyFont="1" applyFill="1" applyBorder="1" applyAlignment="1" applyProtection="1">
      <alignment horizontal="left" vertical="center" wrapText="1"/>
      <protection locked="0" hidden="1"/>
    </xf>
    <xf numFmtId="4" fontId="5" fillId="5" borderId="7" xfId="1" applyNumberFormat="1" applyFont="1" applyFill="1" applyBorder="1" applyAlignment="1" applyProtection="1">
      <alignment horizontal="left" vertical="center" wrapText="1"/>
      <protection hidden="1"/>
    </xf>
    <xf numFmtId="4" fontId="5" fillId="5" borderId="12" xfId="1" applyNumberFormat="1" applyFont="1" applyFill="1" applyBorder="1" applyAlignment="1" applyProtection="1">
      <alignment horizontal="left" vertical="center" wrapText="1"/>
      <protection hidden="1"/>
    </xf>
    <xf numFmtId="4" fontId="5" fillId="5" borderId="13" xfId="1" applyNumberFormat="1" applyFont="1" applyFill="1" applyBorder="1" applyAlignment="1" applyProtection="1">
      <alignment horizontal="left" vertical="center" wrapText="1"/>
      <protection hidden="1"/>
    </xf>
    <xf numFmtId="2" fontId="6" fillId="2" borderId="45" xfId="0" applyNumberFormat="1" applyFont="1" applyFill="1" applyBorder="1" applyAlignment="1">
      <alignment horizontal="left" vertical="center" wrapText="1"/>
    </xf>
    <xf numFmtId="2" fontId="6" fillId="2" borderId="46" xfId="0" applyNumberFormat="1" applyFont="1" applyFill="1" applyBorder="1" applyAlignment="1">
      <alignment horizontal="left" vertical="center" wrapText="1"/>
    </xf>
    <xf numFmtId="0" fontId="0" fillId="0" borderId="46" xfId="0" applyBorder="1" applyAlignment="1">
      <alignment horizontal="left" vertical="center" wrapText="1"/>
    </xf>
    <xf numFmtId="0" fontId="0" fillId="0" borderId="47" xfId="0" applyBorder="1" applyAlignment="1">
      <alignment horizontal="left" vertical="center" wrapText="1"/>
    </xf>
    <xf numFmtId="2" fontId="9" fillId="0" borderId="26" xfId="0" applyNumberFormat="1" applyFont="1" applyFill="1" applyBorder="1" applyAlignment="1" applyProtection="1">
      <alignment horizontal="left" vertical="center" wrapText="1"/>
      <protection locked="0"/>
    </xf>
    <xf numFmtId="2" fontId="9" fillId="0" borderId="27" xfId="0" applyNumberFormat="1" applyFont="1" applyFill="1" applyBorder="1" applyAlignment="1" applyProtection="1">
      <alignment horizontal="left" vertical="center" wrapText="1"/>
      <protection locked="0"/>
    </xf>
    <xf numFmtId="2" fontId="14" fillId="0" borderId="0" xfId="0" applyNumberFormat="1" applyFont="1" applyAlignment="1" applyProtection="1">
      <alignment horizontal="left" wrapText="1"/>
      <protection hidden="1"/>
    </xf>
    <xf numFmtId="2" fontId="9" fillId="0" borderId="6" xfId="0" applyNumberFormat="1" applyFont="1" applyBorder="1" applyAlignment="1" applyProtection="1">
      <alignment horizontal="left" vertical="center"/>
      <protection hidden="1"/>
    </xf>
    <xf numFmtId="2" fontId="9" fillId="0" borderId="5" xfId="0" applyNumberFormat="1" applyFont="1" applyBorder="1" applyAlignment="1" applyProtection="1">
      <alignment horizontal="left" vertical="center"/>
      <protection hidden="1"/>
    </xf>
    <xf numFmtId="0" fontId="0" fillId="0" borderId="5" xfId="0" applyBorder="1" applyAlignment="1" applyProtection="1">
      <alignment vertical="center"/>
      <protection hidden="1"/>
    </xf>
    <xf numFmtId="0" fontId="0" fillId="0" borderId="11" xfId="0" applyBorder="1" applyAlignment="1" applyProtection="1">
      <alignment vertical="center"/>
      <protection hidden="1"/>
    </xf>
    <xf numFmtId="2" fontId="9" fillId="0" borderId="3" xfId="0" applyNumberFormat="1" applyFont="1" applyBorder="1" applyAlignment="1" applyProtection="1">
      <alignment horizontal="left"/>
      <protection hidden="1"/>
    </xf>
    <xf numFmtId="2" fontId="9" fillId="0" borderId="2" xfId="0" applyNumberFormat="1" applyFont="1" applyBorder="1" applyAlignment="1" applyProtection="1">
      <alignment horizontal="left"/>
      <protection hidden="1"/>
    </xf>
    <xf numFmtId="0" fontId="0" fillId="0" borderId="2" xfId="0" applyBorder="1" applyAlignment="1" applyProtection="1">
      <protection hidden="1"/>
    </xf>
    <xf numFmtId="2" fontId="6" fillId="2" borderId="20" xfId="0" applyNumberFormat="1" applyFont="1" applyFill="1" applyBorder="1" applyAlignment="1" applyProtection="1">
      <alignment horizontal="left" vertical="center" wrapText="1"/>
      <protection hidden="1"/>
    </xf>
    <xf numFmtId="2" fontId="6" fillId="2" borderId="26" xfId="0" applyNumberFormat="1" applyFont="1" applyFill="1" applyBorder="1" applyAlignment="1" applyProtection="1">
      <alignment horizontal="left" vertical="center" wrapText="1"/>
      <protection hidden="1"/>
    </xf>
    <xf numFmtId="0" fontId="0" fillId="0" borderId="26" xfId="0" applyBorder="1" applyAlignment="1" applyProtection="1">
      <alignment horizontal="left" vertical="center" wrapText="1"/>
      <protection hidden="1"/>
    </xf>
    <xf numFmtId="0" fontId="0" fillId="0" borderId="27" xfId="0" applyBorder="1" applyAlignment="1" applyProtection="1">
      <alignment horizontal="left" vertical="center" wrapText="1"/>
      <protection hidden="1"/>
    </xf>
    <xf numFmtId="2" fontId="9" fillId="0" borderId="6" xfId="0" applyNumberFormat="1" applyFont="1" applyBorder="1" applyAlignment="1" applyProtection="1">
      <alignment horizontal="left"/>
      <protection hidden="1"/>
    </xf>
    <xf numFmtId="2" fontId="9" fillId="0" borderId="5" xfId="0" applyNumberFormat="1" applyFont="1" applyBorder="1" applyAlignment="1" applyProtection="1">
      <alignment horizontal="left"/>
      <protection hidden="1"/>
    </xf>
    <xf numFmtId="0" fontId="0" fillId="0" borderId="5" xfId="0" applyBorder="1" applyAlignment="1" applyProtection="1">
      <protection hidden="1"/>
    </xf>
    <xf numFmtId="0" fontId="10" fillId="0" borderId="19" xfId="0" applyNumberFormat="1" applyFont="1" applyFill="1" applyBorder="1" applyAlignment="1" applyProtection="1">
      <alignment horizontal="left" vertical="center"/>
      <protection hidden="1"/>
    </xf>
    <xf numFmtId="0" fontId="10" fillId="0" borderId="21" xfId="0" applyNumberFormat="1" applyFont="1" applyFill="1" applyBorder="1" applyAlignment="1" applyProtection="1">
      <alignment horizontal="left" vertical="center"/>
      <protection hidden="1"/>
    </xf>
  </cellXfs>
  <cellStyles count="22">
    <cellStyle name="Čiarka 2" xfId="4"/>
    <cellStyle name="čiarky" xfId="1"/>
    <cellStyle name="Mena" xfId="20" builtinId="4"/>
    <cellStyle name="Normal 2" xfId="5"/>
    <cellStyle name="Normal 2 2" xfId="6"/>
    <cellStyle name="Normal 2 3" xfId="7"/>
    <cellStyle name="Normal 2 3 2" xfId="8"/>
    <cellStyle name="Normal 2 4" xfId="9"/>
    <cellStyle name="Normálna" xfId="0" builtinId="0"/>
    <cellStyle name="Normálna 2" xfId="3"/>
    <cellStyle name="Normálna 2 2" xfId="10"/>
    <cellStyle name="Normálna 3" xfId="2"/>
    <cellStyle name="Normálna 4" xfId="11"/>
    <cellStyle name="Normálna 5" xfId="12"/>
    <cellStyle name="Normálna 6" xfId="13"/>
    <cellStyle name="Normálna 7" xfId="14"/>
    <cellStyle name="Normálne 2" xfId="15"/>
    <cellStyle name="normálne 2 2" xfId="16"/>
    <cellStyle name="normálne 7" xfId="17"/>
    <cellStyle name="normální_Hárok1" xfId="18"/>
    <cellStyle name="Percentá" xfId="21" builtinId="5"/>
    <cellStyle name="Percentá 2" xfId="19"/>
  </cellStyles>
  <dxfs count="8"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26262"/>
      <color rgb="FFABABAB"/>
      <color rgb="FF1E497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1030567</xdr:colOff>
      <xdr:row>4</xdr:row>
      <xdr:rowOff>33763</xdr:rowOff>
    </xdr:from>
    <xdr:to>
      <xdr:col>7</xdr:col>
      <xdr:colOff>1246349</xdr:colOff>
      <xdr:row>8</xdr:row>
      <xdr:rowOff>91984</xdr:rowOff>
    </xdr:to>
    <xdr:pic>
      <xdr:nvPicPr>
        <xdr:cNvPr id="2" name="Obrázok 1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7894"/>
        <a:stretch/>
      </xdr:blipFill>
      <xdr:spPr bwMode="auto">
        <a:xfrm>
          <a:off x="1271867" y="916413"/>
          <a:ext cx="7259171" cy="71862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9</xdr:col>
      <xdr:colOff>571499</xdr:colOff>
      <xdr:row>4</xdr:row>
      <xdr:rowOff>73484</xdr:rowOff>
    </xdr:from>
    <xdr:to>
      <xdr:col>9</xdr:col>
      <xdr:colOff>2637116</xdr:colOff>
      <xdr:row>8</xdr:row>
      <xdr:rowOff>52294</xdr:rowOff>
    </xdr:to>
    <xdr:pic>
      <xdr:nvPicPr>
        <xdr:cNvPr id="3" name="Obrázok 2"/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5713"/>
        <a:stretch/>
      </xdr:blipFill>
      <xdr:spPr bwMode="auto">
        <a:xfrm>
          <a:off x="10648949" y="956134"/>
          <a:ext cx="2065617" cy="63921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1030567</xdr:colOff>
      <xdr:row>4</xdr:row>
      <xdr:rowOff>33763</xdr:rowOff>
    </xdr:from>
    <xdr:to>
      <xdr:col>7</xdr:col>
      <xdr:colOff>1246929</xdr:colOff>
      <xdr:row>8</xdr:row>
      <xdr:rowOff>91984</xdr:rowOff>
    </xdr:to>
    <xdr:pic>
      <xdr:nvPicPr>
        <xdr:cNvPr id="2" name="Obrázok 1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7894"/>
        <a:stretch/>
      </xdr:blipFill>
      <xdr:spPr bwMode="auto">
        <a:xfrm>
          <a:off x="1271867" y="916413"/>
          <a:ext cx="7260100" cy="71862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9</xdr:col>
      <xdr:colOff>571499</xdr:colOff>
      <xdr:row>4</xdr:row>
      <xdr:rowOff>73484</xdr:rowOff>
    </xdr:from>
    <xdr:to>
      <xdr:col>9</xdr:col>
      <xdr:colOff>2637116</xdr:colOff>
      <xdr:row>8</xdr:row>
      <xdr:rowOff>52294</xdr:rowOff>
    </xdr:to>
    <xdr:pic>
      <xdr:nvPicPr>
        <xdr:cNvPr id="3" name="Obrázok 2"/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5713"/>
        <a:stretch/>
      </xdr:blipFill>
      <xdr:spPr bwMode="auto">
        <a:xfrm>
          <a:off x="10750549" y="956134"/>
          <a:ext cx="2065617" cy="63921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1030567</xdr:colOff>
      <xdr:row>4</xdr:row>
      <xdr:rowOff>33763</xdr:rowOff>
    </xdr:from>
    <xdr:to>
      <xdr:col>7</xdr:col>
      <xdr:colOff>1246929</xdr:colOff>
      <xdr:row>8</xdr:row>
      <xdr:rowOff>91984</xdr:rowOff>
    </xdr:to>
    <xdr:pic>
      <xdr:nvPicPr>
        <xdr:cNvPr id="2" name="Obrázok 1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7894"/>
        <a:stretch/>
      </xdr:blipFill>
      <xdr:spPr bwMode="auto">
        <a:xfrm>
          <a:off x="1271867" y="916413"/>
          <a:ext cx="7260100" cy="71862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9</xdr:col>
      <xdr:colOff>571499</xdr:colOff>
      <xdr:row>4</xdr:row>
      <xdr:rowOff>73484</xdr:rowOff>
    </xdr:from>
    <xdr:to>
      <xdr:col>9</xdr:col>
      <xdr:colOff>2637116</xdr:colOff>
      <xdr:row>8</xdr:row>
      <xdr:rowOff>52294</xdr:rowOff>
    </xdr:to>
    <xdr:pic>
      <xdr:nvPicPr>
        <xdr:cNvPr id="3" name="Obrázok 2"/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5713"/>
        <a:stretch/>
      </xdr:blipFill>
      <xdr:spPr bwMode="auto">
        <a:xfrm>
          <a:off x="10750549" y="956134"/>
          <a:ext cx="2065617" cy="63921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1030567</xdr:colOff>
      <xdr:row>4</xdr:row>
      <xdr:rowOff>33763</xdr:rowOff>
    </xdr:from>
    <xdr:to>
      <xdr:col>7</xdr:col>
      <xdr:colOff>1246929</xdr:colOff>
      <xdr:row>8</xdr:row>
      <xdr:rowOff>91984</xdr:rowOff>
    </xdr:to>
    <xdr:pic>
      <xdr:nvPicPr>
        <xdr:cNvPr id="2" name="Obrázok 1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7894"/>
        <a:stretch/>
      </xdr:blipFill>
      <xdr:spPr bwMode="auto">
        <a:xfrm>
          <a:off x="1271867" y="916413"/>
          <a:ext cx="7260100" cy="71862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9</xdr:col>
      <xdr:colOff>571499</xdr:colOff>
      <xdr:row>4</xdr:row>
      <xdr:rowOff>73484</xdr:rowOff>
    </xdr:from>
    <xdr:to>
      <xdr:col>9</xdr:col>
      <xdr:colOff>2637116</xdr:colOff>
      <xdr:row>8</xdr:row>
      <xdr:rowOff>52294</xdr:rowOff>
    </xdr:to>
    <xdr:pic>
      <xdr:nvPicPr>
        <xdr:cNvPr id="3" name="Obrázok 2"/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5713"/>
        <a:stretch/>
      </xdr:blipFill>
      <xdr:spPr bwMode="auto">
        <a:xfrm>
          <a:off x="10750549" y="956134"/>
          <a:ext cx="2065617" cy="63921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14"/>
  <sheetViews>
    <sheetView tabSelected="1" view="pageBreakPreview" zoomScaleNormal="100" zoomScaleSheetLayoutView="100" workbookViewId="0">
      <selection activeCell="B2" sqref="B2"/>
    </sheetView>
  </sheetViews>
  <sheetFormatPr defaultRowHeight="13" x14ac:dyDescent="0.3"/>
  <cols>
    <col min="1" max="1" width="2.54296875" style="21" customWidth="1"/>
    <col min="2" max="2" width="111.7265625" style="21" customWidth="1"/>
    <col min="3" max="16384" width="8.7265625" style="21"/>
  </cols>
  <sheetData>
    <row r="1" spans="2:2" ht="13.5" thickBot="1" x14ac:dyDescent="0.35"/>
    <row r="2" spans="2:2" ht="20" customHeight="1" thickBot="1" x14ac:dyDescent="0.35">
      <c r="B2" s="22" t="s">
        <v>61</v>
      </c>
    </row>
    <row r="3" spans="2:2" ht="60" customHeight="1" x14ac:dyDescent="0.3">
      <c r="B3" s="23" t="s">
        <v>64</v>
      </c>
    </row>
    <row r="4" spans="2:2" ht="310" customHeight="1" thickBot="1" x14ac:dyDescent="0.35">
      <c r="B4" s="24" t="s">
        <v>78</v>
      </c>
    </row>
    <row r="6" spans="2:2" ht="13.5" thickBot="1" x14ac:dyDescent="0.35"/>
    <row r="7" spans="2:2" ht="20" customHeight="1" thickBot="1" x14ac:dyDescent="0.35">
      <c r="B7" s="22" t="s">
        <v>62</v>
      </c>
    </row>
    <row r="8" spans="2:2" ht="60" customHeight="1" x14ac:dyDescent="0.3">
      <c r="B8" s="23" t="s">
        <v>65</v>
      </c>
    </row>
    <row r="9" spans="2:2" ht="310" customHeight="1" thickBot="1" x14ac:dyDescent="0.35">
      <c r="B9" s="24" t="s">
        <v>79</v>
      </c>
    </row>
    <row r="11" spans="2:2" ht="13.5" thickBot="1" x14ac:dyDescent="0.35"/>
    <row r="12" spans="2:2" ht="20" customHeight="1" thickBot="1" x14ac:dyDescent="0.35">
      <c r="B12" s="22" t="s">
        <v>63</v>
      </c>
    </row>
    <row r="13" spans="2:2" ht="69" customHeight="1" x14ac:dyDescent="0.3">
      <c r="B13" s="23" t="s">
        <v>66</v>
      </c>
    </row>
    <row r="14" spans="2:2" ht="320" customHeight="1" thickBot="1" x14ac:dyDescent="0.35">
      <c r="B14" s="24" t="s">
        <v>80</v>
      </c>
    </row>
  </sheetData>
  <sheetProtection algorithmName="SHA-512" hashValue="19JswPaiSxG3Z79DlkfQE5jc/iRuS/0whdjsgJ9M090RZxH9Jv3ekwxUDp6kSsR9suUC9bXjoQn6zF5ptMmXQQ==" saltValue="/TzhZDOy6ZygzaF1h53ZGQ==" spinCount="100000" sheet="1" formatColumns="0" formatRows="0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66"/>
  <sheetViews>
    <sheetView view="pageBreakPreview" zoomScale="80" zoomScaleNormal="80" zoomScaleSheetLayoutView="80" zoomScalePageLayoutView="90" workbookViewId="0">
      <selection activeCell="B2" sqref="B2"/>
    </sheetView>
  </sheetViews>
  <sheetFormatPr defaultColWidth="9.1796875" defaultRowHeight="13" x14ac:dyDescent="0.3"/>
  <cols>
    <col min="1" max="1" width="3.453125" style="33" customWidth="1"/>
    <col min="2" max="2" width="22.6328125" style="33" customWidth="1"/>
    <col min="3" max="5" width="13.6328125" style="33" customWidth="1"/>
    <col min="6" max="9" width="18.6328125" style="33" customWidth="1"/>
    <col min="10" max="10" width="58.6328125" style="33" customWidth="1"/>
    <col min="11" max="11" width="40.54296875" style="33" customWidth="1"/>
    <col min="12" max="12" width="9.1796875" style="33"/>
    <col min="13" max="13" width="16.1796875" style="33" customWidth="1"/>
    <col min="14" max="16384" width="9.1796875" style="33"/>
  </cols>
  <sheetData>
    <row r="1" spans="2:11" ht="13.5" thickBot="1" x14ac:dyDescent="0.35"/>
    <row r="2" spans="2:11" s="35" customFormat="1" ht="30" customHeight="1" x14ac:dyDescent="0.3">
      <c r="B2" s="34" t="s">
        <v>34</v>
      </c>
      <c r="C2" s="136"/>
      <c r="D2" s="136"/>
      <c r="E2" s="136"/>
      <c r="F2" s="136"/>
      <c r="G2" s="136"/>
      <c r="H2" s="136"/>
      <c r="I2" s="136"/>
      <c r="J2" s="137"/>
    </row>
    <row r="3" spans="2:11" x14ac:dyDescent="0.3">
      <c r="B3" s="138"/>
      <c r="C3" s="139"/>
      <c r="D3" s="139"/>
      <c r="E3" s="139"/>
      <c r="F3" s="139"/>
      <c r="G3" s="139"/>
      <c r="H3" s="139"/>
      <c r="I3" s="139"/>
      <c r="J3" s="140"/>
    </row>
    <row r="4" spans="2:11" x14ac:dyDescent="0.3">
      <c r="B4" s="141"/>
      <c r="C4" s="142"/>
      <c r="D4" s="142"/>
      <c r="E4" s="142"/>
      <c r="F4" s="142"/>
      <c r="G4" s="142"/>
      <c r="H4" s="142"/>
      <c r="I4" s="142"/>
      <c r="J4" s="143"/>
    </row>
    <row r="5" spans="2:11" x14ac:dyDescent="0.3">
      <c r="B5" s="141"/>
      <c r="C5" s="142"/>
      <c r="D5" s="142"/>
      <c r="E5" s="142"/>
      <c r="F5" s="142"/>
      <c r="G5" s="142"/>
      <c r="H5" s="142"/>
      <c r="I5" s="142"/>
      <c r="J5" s="143"/>
    </row>
    <row r="6" spans="2:11" x14ac:dyDescent="0.3">
      <c r="B6" s="141"/>
      <c r="C6" s="142"/>
      <c r="D6" s="142"/>
      <c r="E6" s="142"/>
      <c r="F6" s="142"/>
      <c r="G6" s="142"/>
      <c r="H6" s="142"/>
      <c r="I6" s="142"/>
      <c r="J6" s="143"/>
    </row>
    <row r="7" spans="2:11" x14ac:dyDescent="0.3">
      <c r="B7" s="141"/>
      <c r="C7" s="142"/>
      <c r="D7" s="142"/>
      <c r="E7" s="142"/>
      <c r="F7" s="142"/>
      <c r="G7" s="142"/>
      <c r="H7" s="142"/>
      <c r="I7" s="142"/>
      <c r="J7" s="143"/>
    </row>
    <row r="8" spans="2:11" x14ac:dyDescent="0.3">
      <c r="B8" s="141"/>
      <c r="C8" s="142"/>
      <c r="D8" s="142"/>
      <c r="E8" s="142"/>
      <c r="F8" s="142"/>
      <c r="G8" s="142"/>
      <c r="H8" s="142"/>
      <c r="I8" s="142"/>
      <c r="J8" s="143"/>
    </row>
    <row r="9" spans="2:11" x14ac:dyDescent="0.3">
      <c r="B9" s="141"/>
      <c r="C9" s="142"/>
      <c r="D9" s="142"/>
      <c r="E9" s="142"/>
      <c r="F9" s="142"/>
      <c r="G9" s="142"/>
      <c r="H9" s="142"/>
      <c r="I9" s="142"/>
      <c r="J9" s="143"/>
    </row>
    <row r="10" spans="2:11" x14ac:dyDescent="0.3">
      <c r="B10" s="141"/>
      <c r="C10" s="142"/>
      <c r="D10" s="142"/>
      <c r="E10" s="142"/>
      <c r="F10" s="142"/>
      <c r="G10" s="142"/>
      <c r="H10" s="142"/>
      <c r="I10" s="142"/>
      <c r="J10" s="143"/>
    </row>
    <row r="11" spans="2:11" ht="13.5" thickBot="1" x14ac:dyDescent="0.35">
      <c r="B11" s="144"/>
      <c r="C11" s="145"/>
      <c r="D11" s="145"/>
      <c r="E11" s="145"/>
      <c r="F11" s="145"/>
      <c r="G11" s="145"/>
      <c r="H11" s="145"/>
      <c r="I11" s="145"/>
      <c r="J11" s="146"/>
    </row>
    <row r="12" spans="2:11" x14ac:dyDescent="0.3">
      <c r="B12" s="36"/>
      <c r="C12" s="36"/>
      <c r="D12" s="36"/>
      <c r="E12" s="36"/>
      <c r="F12" s="36"/>
      <c r="G12" s="36"/>
      <c r="H12" s="36"/>
      <c r="I12" s="36"/>
      <c r="J12" s="36"/>
    </row>
    <row r="13" spans="2:11" ht="13.5" thickBot="1" x14ac:dyDescent="0.35">
      <c r="B13" s="36"/>
      <c r="C13" s="36"/>
      <c r="D13" s="36"/>
      <c r="E13" s="36"/>
      <c r="F13" s="36"/>
      <c r="G13" s="36"/>
      <c r="H13" s="36"/>
      <c r="I13" s="36"/>
      <c r="J13" s="36"/>
    </row>
    <row r="14" spans="2:11" ht="35" customHeight="1" thickBot="1" x14ac:dyDescent="0.35">
      <c r="B14" s="147" t="s">
        <v>21</v>
      </c>
      <c r="C14" s="148"/>
      <c r="D14" s="148"/>
      <c r="E14" s="148"/>
      <c r="F14" s="148"/>
      <c r="G14" s="148"/>
      <c r="H14" s="148"/>
      <c r="I14" s="148"/>
      <c r="J14" s="149"/>
    </row>
    <row r="15" spans="2:11" ht="35" customHeight="1" x14ac:dyDescent="0.3">
      <c r="B15" s="118" t="s">
        <v>73</v>
      </c>
      <c r="C15" s="161"/>
      <c r="D15" s="161"/>
      <c r="E15" s="161"/>
      <c r="F15" s="161"/>
      <c r="G15" s="161"/>
      <c r="H15" s="161"/>
      <c r="I15" s="161"/>
      <c r="J15" s="162"/>
      <c r="K15" s="37"/>
    </row>
    <row r="16" spans="2:11" ht="35" customHeight="1" x14ac:dyDescent="0.3">
      <c r="B16" s="38" t="s">
        <v>26</v>
      </c>
      <c r="C16" s="150" t="s">
        <v>30</v>
      </c>
      <c r="D16" s="150"/>
      <c r="E16" s="150"/>
      <c r="F16" s="150"/>
      <c r="G16" s="150"/>
      <c r="H16" s="150"/>
      <c r="I16" s="150"/>
      <c r="J16" s="151"/>
      <c r="K16" s="37"/>
    </row>
    <row r="17" spans="2:13" ht="35" customHeight="1" x14ac:dyDescent="0.3">
      <c r="B17" s="38" t="s">
        <v>15</v>
      </c>
      <c r="C17" s="150" t="s">
        <v>29</v>
      </c>
      <c r="D17" s="150"/>
      <c r="E17" s="150"/>
      <c r="F17" s="150"/>
      <c r="G17" s="150"/>
      <c r="H17" s="150"/>
      <c r="I17" s="150"/>
      <c r="J17" s="151"/>
      <c r="K17" s="37"/>
    </row>
    <row r="18" spans="2:13" ht="35" customHeight="1" x14ac:dyDescent="0.3">
      <c r="B18" s="38" t="s">
        <v>10</v>
      </c>
      <c r="C18" s="117" t="s">
        <v>53</v>
      </c>
      <c r="D18" s="150" t="s">
        <v>54</v>
      </c>
      <c r="E18" s="150"/>
      <c r="F18" s="150"/>
      <c r="G18" s="150"/>
      <c r="H18" s="150"/>
      <c r="I18" s="150"/>
      <c r="J18" s="151"/>
      <c r="K18" s="37"/>
    </row>
    <row r="19" spans="2:13" ht="35" customHeight="1" x14ac:dyDescent="0.3">
      <c r="B19" s="38" t="s">
        <v>16</v>
      </c>
      <c r="C19" s="150" t="s">
        <v>55</v>
      </c>
      <c r="D19" s="150"/>
      <c r="E19" s="150"/>
      <c r="F19" s="150"/>
      <c r="G19" s="150"/>
      <c r="H19" s="150"/>
      <c r="I19" s="150"/>
      <c r="J19" s="151"/>
      <c r="K19" s="37"/>
    </row>
    <row r="20" spans="2:13" ht="35" customHeight="1" thickBot="1" x14ac:dyDescent="0.35">
      <c r="B20" s="119" t="s">
        <v>45</v>
      </c>
      <c r="C20" s="152" t="s">
        <v>46</v>
      </c>
      <c r="D20" s="152"/>
      <c r="E20" s="152"/>
      <c r="F20" s="152"/>
      <c r="G20" s="152"/>
      <c r="H20" s="152"/>
      <c r="I20" s="152"/>
      <c r="J20" s="153"/>
      <c r="K20" s="39"/>
    </row>
    <row r="21" spans="2:13" ht="40" customHeight="1" thickBot="1" x14ac:dyDescent="0.35">
      <c r="B21" s="111" t="s">
        <v>4</v>
      </c>
      <c r="C21" s="112" t="s">
        <v>3</v>
      </c>
      <c r="D21" s="113" t="s">
        <v>2</v>
      </c>
      <c r="E21" s="113" t="s">
        <v>1</v>
      </c>
      <c r="F21" s="113" t="s">
        <v>0</v>
      </c>
      <c r="G21" s="114" t="s">
        <v>7</v>
      </c>
      <c r="H21" s="115" t="s">
        <v>35</v>
      </c>
      <c r="I21" s="115" t="s">
        <v>36</v>
      </c>
      <c r="J21" s="116" t="s">
        <v>9</v>
      </c>
      <c r="K21" s="37"/>
    </row>
    <row r="22" spans="2:13" ht="66.5" customHeight="1" thickBot="1" x14ac:dyDescent="0.35">
      <c r="B22" s="40" t="s">
        <v>56</v>
      </c>
      <c r="C22" s="41" t="s">
        <v>57</v>
      </c>
      <c r="D22" s="42" t="s">
        <v>8</v>
      </c>
      <c r="E22" s="25">
        <v>5649841</v>
      </c>
      <c r="F22" s="43">
        <v>1</v>
      </c>
      <c r="G22" s="15">
        <f>ROUND(E22*F22,2)</f>
        <v>5649841</v>
      </c>
      <c r="H22" s="14" t="str">
        <f>IF($C$20=$J$55,"CHYBA - vyberte kategóriu regiónu v bunke C20",(IF(OR($C$20=$J$56,$C$20=$J$57),$G22,0)))</f>
        <v>CHYBA - vyberte kategóriu regiónu v bunke C20</v>
      </c>
      <c r="I22" s="14" t="str">
        <f>IF($C$20=$J$55,"CHYBA - vyberte kategóriu regiónu v bunke C20",(IF(OR($C$20=$J$56,$C$20=$J$57),0,$G22)))</f>
        <v>CHYBA - vyberte kategóriu regiónu v bunke C20</v>
      </c>
      <c r="J22" s="26"/>
      <c r="K22" s="37"/>
      <c r="M22" s="33" t="s">
        <v>24</v>
      </c>
    </row>
    <row r="23" spans="2:13" ht="29.15" customHeight="1" thickBot="1" x14ac:dyDescent="0.35">
      <c r="B23" s="44" t="s">
        <v>20</v>
      </c>
      <c r="C23" s="45"/>
      <c r="D23" s="46"/>
      <c r="E23" s="46"/>
      <c r="F23" s="47"/>
      <c r="G23" s="1">
        <f>SUM(G22:G22)</f>
        <v>5649841</v>
      </c>
      <c r="H23" s="1">
        <f>SUM(H22:H22)</f>
        <v>0</v>
      </c>
      <c r="I23" s="1">
        <f>SUM(I22:I22)</f>
        <v>0</v>
      </c>
      <c r="J23" s="5"/>
      <c r="K23" s="37"/>
    </row>
    <row r="24" spans="2:13" ht="66.5" customHeight="1" thickBot="1" x14ac:dyDescent="0.35">
      <c r="B24" s="40" t="s">
        <v>39</v>
      </c>
      <c r="C24" s="41" t="s">
        <v>19</v>
      </c>
      <c r="D24" s="42" t="s">
        <v>8</v>
      </c>
      <c r="E24" s="25">
        <v>0</v>
      </c>
      <c r="F24" s="43">
        <v>1</v>
      </c>
      <c r="G24" s="15">
        <f>ROUND(E24*F24,2)</f>
        <v>0</v>
      </c>
      <c r="H24" s="14" t="str">
        <f>IF($C$20=$J$55,"CHYBA - vyberte kategóriu regiónu v bunke C20",(IF(OR($C$20=$J$56,$C$20=$J$57),$G24,0)))</f>
        <v>CHYBA - vyberte kategóriu regiónu v bunke C20</v>
      </c>
      <c r="I24" s="14" t="str">
        <f>IF($C$20=$J$55,"CHYBA - vyberte kategóriu regiónu v bunke C20",(IF(OR($C$20=$J$56,$C$20=$J$57),0,$G24)))</f>
        <v>CHYBA - vyberte kategóriu regiónu v bunke C20</v>
      </c>
      <c r="J24" s="26"/>
      <c r="K24" s="37"/>
    </row>
    <row r="25" spans="2:13" ht="29.15" customHeight="1" thickBot="1" x14ac:dyDescent="0.35">
      <c r="B25" s="44" t="s">
        <v>20</v>
      </c>
      <c r="C25" s="45"/>
      <c r="D25" s="46"/>
      <c r="E25" s="46"/>
      <c r="F25" s="47"/>
      <c r="G25" s="1">
        <f>SUM(G24:G24)</f>
        <v>0</v>
      </c>
      <c r="H25" s="1">
        <f>SUM(H24:H24)</f>
        <v>0</v>
      </c>
      <c r="I25" s="1">
        <f>SUM(I24:I24)</f>
        <v>0</v>
      </c>
      <c r="J25" s="5"/>
      <c r="K25" s="37"/>
    </row>
    <row r="26" spans="2:13" ht="66.5" customHeight="1" thickBot="1" x14ac:dyDescent="0.35">
      <c r="B26" s="48" t="s">
        <v>40</v>
      </c>
      <c r="C26" s="41" t="s">
        <v>38</v>
      </c>
      <c r="D26" s="49" t="s">
        <v>8</v>
      </c>
      <c r="E26" s="50">
        <f>ROUNDDOWN(5%*G24,2)</f>
        <v>0</v>
      </c>
      <c r="F26" s="51">
        <f>IF(J26=J62,1,0)</f>
        <v>0</v>
      </c>
      <c r="G26" s="2">
        <f>ROUND(E26*F26,2)</f>
        <v>0</v>
      </c>
      <c r="H26" s="14" t="str">
        <f>IF($C$20=$J$55,"CHYBA - vyberte kategóriu regiónu v bunke C20",(IF(OR($C$20=$J$56,$C$20=$J$57),$G26,0)))</f>
        <v>CHYBA - vyberte kategóriu regiónu v bunke C20</v>
      </c>
      <c r="I26" s="14" t="str">
        <f>IF($C$20=$J$55,"CHYBA - vyberte kategóriu regiónu v bunke C20",(IF(OR($C$20=$J$56,$C$20=$J$57),0,$G26)))</f>
        <v>CHYBA - vyberte kategóriu regiónu v bunke C20</v>
      </c>
      <c r="J26" s="102" t="s">
        <v>68</v>
      </c>
      <c r="K26" s="37"/>
    </row>
    <row r="27" spans="2:13" ht="29.15" customHeight="1" thickBot="1" x14ac:dyDescent="0.35">
      <c r="B27" s="44" t="s">
        <v>20</v>
      </c>
      <c r="C27" s="45"/>
      <c r="D27" s="46"/>
      <c r="E27" s="46"/>
      <c r="F27" s="47"/>
      <c r="G27" s="1">
        <f>SUM(G26:G26)</f>
        <v>0</v>
      </c>
      <c r="H27" s="1">
        <f>SUM(H26:H26)</f>
        <v>0</v>
      </c>
      <c r="I27" s="1">
        <f>SUM(I26:I26)</f>
        <v>0</v>
      </c>
      <c r="J27" s="5"/>
      <c r="K27" s="37"/>
    </row>
    <row r="28" spans="2:13" ht="66.5" customHeight="1" thickBot="1" x14ac:dyDescent="0.35">
      <c r="B28" s="52" t="s">
        <v>42</v>
      </c>
      <c r="C28" s="53" t="s">
        <v>5</v>
      </c>
      <c r="D28" s="54" t="s">
        <v>8</v>
      </c>
      <c r="E28" s="27">
        <v>0</v>
      </c>
      <c r="F28" s="55">
        <v>1</v>
      </c>
      <c r="G28" s="13">
        <f>ROUND(E28*F28,2)</f>
        <v>0</v>
      </c>
      <c r="H28" s="9" t="str">
        <f>IF($C$20=$J$55,"CHYBA - vyberte kategóriu regiónu v bunke C20",(IF(OR($C$20=$J$56,$C$20=$J$57),$G28,0)))</f>
        <v>CHYBA - vyberte kategóriu regiónu v bunke C20</v>
      </c>
      <c r="I28" s="12" t="str">
        <f>IF($C$20=$J$55,"CHYBA - vyberte kategóriu regiónu v bunke C20",(IF(OR($C$20=$J$56,$C$20=$J$57),0,$G28)))</f>
        <v>CHYBA - vyberte kategóriu regiónu v bunke C20</v>
      </c>
      <c r="J28" s="28"/>
      <c r="K28" s="37"/>
    </row>
    <row r="29" spans="2:13" ht="29.15" customHeight="1" thickBot="1" x14ac:dyDescent="0.35">
      <c r="B29" s="44" t="s">
        <v>20</v>
      </c>
      <c r="C29" s="45"/>
      <c r="D29" s="46"/>
      <c r="E29" s="46"/>
      <c r="F29" s="47"/>
      <c r="G29" s="1">
        <f>SUM(G28:G28)</f>
        <v>0</v>
      </c>
      <c r="H29" s="1">
        <f>SUM(H28:H28)</f>
        <v>0</v>
      </c>
      <c r="I29" s="1">
        <f>SUM(I28:I28)</f>
        <v>0</v>
      </c>
      <c r="J29" s="5"/>
      <c r="K29" s="37"/>
    </row>
    <row r="30" spans="2:13" ht="66.5" customHeight="1" thickBot="1" x14ac:dyDescent="0.35">
      <c r="B30" s="56" t="s">
        <v>44</v>
      </c>
      <c r="C30" s="57" t="s">
        <v>6</v>
      </c>
      <c r="D30" s="58" t="s">
        <v>8</v>
      </c>
      <c r="E30" s="29">
        <v>0</v>
      </c>
      <c r="F30" s="59">
        <v>1</v>
      </c>
      <c r="G30" s="7">
        <f>ROUND(E30*F30,2)</f>
        <v>0</v>
      </c>
      <c r="H30" s="14" t="str">
        <f>IF($C$20=$J$55,"CHYBA - vyberte kategóriu regiónu v bunke C20",(IF(OR($C$20=$J$56,$C$20=$J$57),$G30,0)))</f>
        <v>CHYBA - vyberte kategóriu regiónu v bunke C20</v>
      </c>
      <c r="I30" s="14" t="str">
        <f>IF($C$20=$J$55,"CHYBA - vyberte kategóriu regiónu v bunke C20",(IF(OR($C$20=$J$56,$C$20=$J$57),0,$G30)))</f>
        <v>CHYBA - vyberte kategóriu regiónu v bunke C20</v>
      </c>
      <c r="J30" s="28"/>
      <c r="K30" s="37"/>
    </row>
    <row r="31" spans="2:13" ht="29.15" customHeight="1" thickBot="1" x14ac:dyDescent="0.35">
      <c r="B31" s="44" t="s">
        <v>20</v>
      </c>
      <c r="C31" s="45"/>
      <c r="D31" s="46"/>
      <c r="E31" s="46"/>
      <c r="F31" s="47"/>
      <c r="G31" s="1">
        <f>SUM(G30:G30)</f>
        <v>0</v>
      </c>
      <c r="H31" s="1">
        <f>SUM(H30:H30)</f>
        <v>0</v>
      </c>
      <c r="I31" s="1">
        <f>SUM(I30:I30)</f>
        <v>0</v>
      </c>
      <c r="J31" s="5"/>
      <c r="K31" s="37"/>
    </row>
    <row r="32" spans="2:13" ht="66.5" customHeight="1" thickBot="1" x14ac:dyDescent="0.35">
      <c r="B32" s="60" t="s">
        <v>37</v>
      </c>
      <c r="C32" s="57" t="s">
        <v>43</v>
      </c>
      <c r="D32" s="61" t="s">
        <v>8</v>
      </c>
      <c r="E32" s="30">
        <v>0</v>
      </c>
      <c r="F32" s="62">
        <v>1</v>
      </c>
      <c r="G32" s="10">
        <f>E32*F32</f>
        <v>0</v>
      </c>
      <c r="H32" s="11" t="str">
        <f>IF($C$20=$J$55,"CHYBA - vyberte kategóriu regiónu v bunke C20",(IF(OR($C$20=$J$56,$C$20=$J$57),$G32,0)))</f>
        <v>CHYBA - vyberte kategóriu regiónu v bunke C20</v>
      </c>
      <c r="I32" s="12" t="str">
        <f>IF($C$20=$J$55,"CHYBA - vyberte kategóriu regiónu v bunke C20",(IF(OR($C$20=$J$56,$C$20=$J$57),0,$G32)))</f>
        <v>CHYBA - vyberte kategóriu regiónu v bunke C20</v>
      </c>
      <c r="J32" s="31"/>
      <c r="K32" s="37"/>
    </row>
    <row r="33" spans="2:11" ht="29.15" customHeight="1" thickBot="1" x14ac:dyDescent="0.35">
      <c r="B33" s="44" t="s">
        <v>20</v>
      </c>
      <c r="C33" s="45"/>
      <c r="D33" s="46"/>
      <c r="E33" s="46"/>
      <c r="F33" s="47"/>
      <c r="G33" s="1">
        <f>SUM(G32:G32)</f>
        <v>0</v>
      </c>
      <c r="H33" s="1">
        <f>SUM(H32:H32)</f>
        <v>0</v>
      </c>
      <c r="I33" s="1">
        <f>SUM(I32:I32)</f>
        <v>0</v>
      </c>
      <c r="J33" s="5"/>
      <c r="K33" s="37"/>
    </row>
    <row r="34" spans="2:11" ht="66.5" customHeight="1" thickBot="1" x14ac:dyDescent="0.35">
      <c r="B34" s="63" t="s">
        <v>52</v>
      </c>
      <c r="C34" s="57" t="s">
        <v>51</v>
      </c>
      <c r="D34" s="64" t="s">
        <v>8</v>
      </c>
      <c r="E34" s="32">
        <v>0</v>
      </c>
      <c r="F34" s="65">
        <v>1</v>
      </c>
      <c r="G34" s="7">
        <f>ROUND(E34*F34,2)</f>
        <v>0</v>
      </c>
      <c r="H34" s="8" t="str">
        <f>IF($C$20=$J$55,"CHYBA - vyberte kategóriu regiónu v bunke C20",(IF(OR($C$20=$J$56,$C$20=$J$57),$G34,0)))</f>
        <v>CHYBA - vyberte kategóriu regiónu v bunke C20</v>
      </c>
      <c r="I34" s="12" t="str">
        <f>IF($C$20=$J$55,"CHYBA - vyberte kategóriu regiónu v bunke C20",(IF(OR($C$20=$J$56,$C$20=$J$57),0,$G34)))</f>
        <v>CHYBA - vyberte kategóriu regiónu v bunke C20</v>
      </c>
      <c r="J34" s="31"/>
      <c r="K34" s="37"/>
    </row>
    <row r="35" spans="2:11" ht="29.15" customHeight="1" thickBot="1" x14ac:dyDescent="0.35">
      <c r="B35" s="44" t="s">
        <v>20</v>
      </c>
      <c r="C35" s="45"/>
      <c r="D35" s="46"/>
      <c r="E35" s="46"/>
      <c r="F35" s="47"/>
      <c r="G35" s="1">
        <f>SUM(G34:G34)</f>
        <v>0</v>
      </c>
      <c r="H35" s="1">
        <f>SUM(H34:H34)</f>
        <v>0</v>
      </c>
      <c r="I35" s="1">
        <f>SUM(I34:I34)</f>
        <v>0</v>
      </c>
      <c r="J35" s="5"/>
      <c r="K35" s="37"/>
    </row>
    <row r="36" spans="2:11" ht="66.5" customHeight="1" thickBot="1" x14ac:dyDescent="0.35">
      <c r="B36" s="81" t="s">
        <v>58</v>
      </c>
      <c r="C36" s="41" t="s">
        <v>59</v>
      </c>
      <c r="D36" s="42" t="s">
        <v>8</v>
      </c>
      <c r="E36" s="25">
        <v>0</v>
      </c>
      <c r="F36" s="82">
        <v>1</v>
      </c>
      <c r="G36" s="83">
        <f t="shared" ref="G36" si="0">ROUND(E36*F36,2)</f>
        <v>0</v>
      </c>
      <c r="H36" s="14" t="str">
        <f>IF($C$20=$J$55,"CHYBA - vyberte kategóriu regiónu v bunke C20",(IF(OR($C$20=$J$56,$C$20=$J$57),$G36,0)))</f>
        <v>CHYBA - vyberte kategóriu regiónu v bunke C20</v>
      </c>
      <c r="I36" s="14" t="str">
        <f>IF($C$20=$J$55,"CHYBA - vyberte kategóriu regiónu v bunke C20",(IF(OR($C$20=$J$56,$C$20=$J$57),0,$G36)))</f>
        <v>CHYBA - vyberte kategóriu regiónu v bunke C20</v>
      </c>
      <c r="J36" s="26"/>
      <c r="K36" s="37"/>
    </row>
    <row r="37" spans="2:11" ht="29.15" customHeight="1" thickBot="1" x14ac:dyDescent="0.35">
      <c r="B37" s="84" t="s">
        <v>20</v>
      </c>
      <c r="C37" s="85"/>
      <c r="D37" s="86"/>
      <c r="E37" s="86"/>
      <c r="F37" s="87"/>
      <c r="G37" s="1">
        <f>SUM(G36:G36)</f>
        <v>0</v>
      </c>
      <c r="H37" s="1">
        <f>SUM(H36:H36)</f>
        <v>0</v>
      </c>
      <c r="I37" s="1">
        <f>SUM(I36:I36)</f>
        <v>0</v>
      </c>
      <c r="J37" s="88"/>
      <c r="K37" s="37"/>
    </row>
    <row r="38" spans="2:11" ht="29.15" customHeight="1" thickBot="1" x14ac:dyDescent="0.35">
      <c r="B38" s="154" t="s">
        <v>18</v>
      </c>
      <c r="C38" s="155"/>
      <c r="D38" s="155"/>
      <c r="E38" s="155"/>
      <c r="F38" s="156"/>
      <c r="G38" s="3">
        <f>G23+G25+G27+G29+G31+G33+G35+G37</f>
        <v>5649841</v>
      </c>
      <c r="H38" s="3">
        <f t="shared" ref="H38:I38" si="1">H23+H25+H27+H29+H31+H33+H35+H37</f>
        <v>0</v>
      </c>
      <c r="I38" s="3">
        <f t="shared" si="1"/>
        <v>0</v>
      </c>
      <c r="J38" s="6"/>
      <c r="K38" s="37"/>
    </row>
    <row r="39" spans="2:11" ht="66.5" customHeight="1" thickBot="1" x14ac:dyDescent="0.35">
      <c r="B39" s="40"/>
      <c r="C39" s="95" t="s">
        <v>17</v>
      </c>
      <c r="D39" s="42" t="s">
        <v>8</v>
      </c>
      <c r="E39" s="96">
        <f>G38</f>
        <v>5649841</v>
      </c>
      <c r="F39" s="97" t="str">
        <f>IF(J39=J66,7%,IF(AND(G38&gt;200000,J39=J65),0%,"CHYBA - doplňte uplatniteľnosť paušálnej sadzby v bunke J39 v súlade s podmienkami"))</f>
        <v>CHYBA - doplňte uplatniteľnosť paušálnej sadzby v bunke J39 v súlade s podmienkami</v>
      </c>
      <c r="G39" s="98" t="e">
        <f>ROUNDDOWN(E39*F39,2)</f>
        <v>#VALUE!</v>
      </c>
      <c r="H39" s="14" t="str">
        <f>IF($C$20=$J$55,"CHYBA - vyberte kategóriu regiónu v bunke C20",(IF(OR($C$20=$J$56,$C$20=$J$57),$G39,0)))</f>
        <v>CHYBA - vyberte kategóriu regiónu v bunke C20</v>
      </c>
      <c r="I39" s="66" t="str">
        <f>IF($C$20=$J$55,"CHYBA - vyberte kategóriu regiónu v bunke C20",(IF(OR($C$20=$J$56,$C$20=$J$57),0,$G39)))</f>
        <v>CHYBA - vyberte kategóriu regiónu v bunke C20</v>
      </c>
      <c r="J39" s="103" t="s">
        <v>68</v>
      </c>
      <c r="K39" s="37"/>
    </row>
    <row r="40" spans="2:11" ht="29.15" customHeight="1" thickBot="1" x14ac:dyDescent="0.35">
      <c r="B40" s="44" t="s">
        <v>20</v>
      </c>
      <c r="C40" s="45"/>
      <c r="D40" s="46"/>
      <c r="E40" s="46"/>
      <c r="F40" s="47"/>
      <c r="G40" s="101" t="e">
        <f>SUM(G39:G39)</f>
        <v>#VALUE!</v>
      </c>
      <c r="H40" s="1">
        <f>SUM(H39:H39)</f>
        <v>0</v>
      </c>
      <c r="I40" s="1">
        <f>SUM(I39:I39)</f>
        <v>0</v>
      </c>
      <c r="J40" s="5"/>
      <c r="K40" s="37"/>
    </row>
    <row r="41" spans="2:11" ht="29.15" customHeight="1" thickBot="1" x14ac:dyDescent="0.35">
      <c r="B41" s="154" t="s">
        <v>41</v>
      </c>
      <c r="C41" s="155"/>
      <c r="D41" s="155"/>
      <c r="E41" s="155"/>
      <c r="F41" s="156"/>
      <c r="G41" s="3" t="e">
        <f>G40</f>
        <v>#VALUE!</v>
      </c>
      <c r="H41" s="3">
        <f t="shared" ref="H41:I41" si="2">H40</f>
        <v>0</v>
      </c>
      <c r="I41" s="3">
        <f t="shared" si="2"/>
        <v>0</v>
      </c>
      <c r="J41" s="4"/>
      <c r="K41" s="37"/>
    </row>
    <row r="42" spans="2:11" ht="45" customHeight="1" thickBot="1" x14ac:dyDescent="0.35">
      <c r="B42" s="69" t="s">
        <v>23</v>
      </c>
      <c r="C42" s="70"/>
      <c r="D42" s="70"/>
      <c r="E42" s="70"/>
      <c r="F42" s="71"/>
      <c r="G42" s="99" t="e">
        <f>G38+G41</f>
        <v>#VALUE!</v>
      </c>
      <c r="H42" s="100">
        <f>H38+H41</f>
        <v>0</v>
      </c>
      <c r="I42" s="72">
        <f>I38+I41</f>
        <v>0</v>
      </c>
      <c r="J42" s="73"/>
      <c r="K42" s="68"/>
    </row>
    <row r="43" spans="2:11" ht="20" customHeight="1" thickBot="1" x14ac:dyDescent="0.4">
      <c r="B43" s="74"/>
      <c r="C43" s="75"/>
      <c r="K43" s="37"/>
    </row>
    <row r="44" spans="2:11" ht="29.15" customHeight="1" thickBot="1" x14ac:dyDescent="0.4">
      <c r="B44" s="157" t="s">
        <v>25</v>
      </c>
      <c r="C44" s="158"/>
      <c r="D44" s="159"/>
      <c r="E44" s="159"/>
      <c r="F44" s="159"/>
      <c r="G44" s="160"/>
      <c r="H44" s="76"/>
      <c r="I44" s="76"/>
      <c r="J44" s="104"/>
      <c r="K44" s="37"/>
    </row>
    <row r="45" spans="2:11" ht="15" customHeight="1" x14ac:dyDescent="0.35">
      <c r="B45" s="133" t="s">
        <v>11</v>
      </c>
      <c r="C45" s="134"/>
      <c r="D45" s="135"/>
      <c r="E45" s="135"/>
      <c r="F45" s="135"/>
      <c r="G45" s="91">
        <f>H42+I42</f>
        <v>0</v>
      </c>
      <c r="H45" s="77"/>
      <c r="I45" s="105"/>
      <c r="J45" s="108"/>
      <c r="K45" s="37"/>
    </row>
    <row r="46" spans="2:11" ht="15.5" x14ac:dyDescent="0.35">
      <c r="B46" s="164" t="s">
        <v>12</v>
      </c>
      <c r="C46" s="165"/>
      <c r="D46" s="166"/>
      <c r="E46" s="166"/>
      <c r="F46" s="166"/>
      <c r="G46" s="89">
        <v>0</v>
      </c>
      <c r="H46" s="77"/>
      <c r="I46" s="106"/>
      <c r="J46" s="108"/>
      <c r="K46" s="37"/>
    </row>
    <row r="47" spans="2:11" ht="15.5" customHeight="1" x14ac:dyDescent="0.35">
      <c r="B47" s="164" t="s">
        <v>13</v>
      </c>
      <c r="C47" s="165"/>
      <c r="D47" s="166"/>
      <c r="E47" s="166">
        <v>0</v>
      </c>
      <c r="F47" s="167"/>
      <c r="G47" s="92">
        <f>IF($C$20=" vyberte z možností",0%,(IF($C$20=" viac rozvinutý región (VRR) - okresy: Bratislava I - V",85%,92%)))</f>
        <v>0</v>
      </c>
      <c r="H47" s="76"/>
      <c r="I47" s="106"/>
      <c r="J47" s="109"/>
      <c r="K47" s="37"/>
    </row>
    <row r="48" spans="2:11" ht="15.5" x14ac:dyDescent="0.35">
      <c r="B48" s="164" t="s">
        <v>14</v>
      </c>
      <c r="C48" s="165"/>
      <c r="D48" s="166"/>
      <c r="E48" s="166">
        <f>E45*E47</f>
        <v>0</v>
      </c>
      <c r="F48" s="166"/>
      <c r="G48" s="90">
        <f>IF(G47=100%,H42+I42,ROUNDDOWN(H42*0.4,2)+ROUND(H42*(G47-0.4),2)+ROUNDDOWN(I42*0.85,2)+ROUND(I42*(G47-0.85),2))</f>
        <v>0</v>
      </c>
      <c r="H48" s="77"/>
      <c r="I48" s="106"/>
      <c r="J48" s="108"/>
      <c r="K48" s="37"/>
    </row>
    <row r="49" spans="2:11" ht="16" thickBot="1" x14ac:dyDescent="0.4">
      <c r="B49" s="168" t="s">
        <v>75</v>
      </c>
      <c r="C49" s="169"/>
      <c r="D49" s="170"/>
      <c r="E49" s="170">
        <v>0</v>
      </c>
      <c r="F49" s="170"/>
      <c r="G49" s="80">
        <f>G45-G48</f>
        <v>0</v>
      </c>
      <c r="H49" s="77"/>
      <c r="I49" s="77"/>
      <c r="J49" s="108"/>
      <c r="K49" s="37"/>
    </row>
    <row r="50" spans="2:11" ht="15" customHeight="1" x14ac:dyDescent="0.3">
      <c r="J50" s="110"/>
      <c r="K50" s="37"/>
    </row>
    <row r="51" spans="2:11" ht="15.5" x14ac:dyDescent="0.35">
      <c r="B51" s="78" t="s">
        <v>22</v>
      </c>
      <c r="E51" s="79"/>
    </row>
    <row r="52" spans="2:11" ht="13.5" x14ac:dyDescent="0.35">
      <c r="B52" s="163" t="s">
        <v>27</v>
      </c>
      <c r="C52" s="163"/>
      <c r="D52" s="163"/>
      <c r="E52" s="163"/>
      <c r="F52" s="163"/>
      <c r="G52" s="163"/>
      <c r="H52" s="163"/>
      <c r="I52" s="163"/>
      <c r="J52" s="163"/>
    </row>
    <row r="53" spans="2:11" x14ac:dyDescent="0.3">
      <c r="B53" s="33" t="s">
        <v>28</v>
      </c>
    </row>
    <row r="54" spans="2:11" x14ac:dyDescent="0.3">
      <c r="J54" s="122"/>
    </row>
    <row r="55" spans="2:11" x14ac:dyDescent="0.3">
      <c r="J55" s="127" t="s">
        <v>46</v>
      </c>
    </row>
    <row r="56" spans="2:11" x14ac:dyDescent="0.3">
      <c r="J56" s="128" t="s">
        <v>49</v>
      </c>
    </row>
    <row r="57" spans="2:11" x14ac:dyDescent="0.3">
      <c r="J57" s="128" t="s">
        <v>48</v>
      </c>
    </row>
    <row r="58" spans="2:11" x14ac:dyDescent="0.3">
      <c r="J58" s="128" t="s">
        <v>47</v>
      </c>
    </row>
    <row r="59" spans="2:11" x14ac:dyDescent="0.3">
      <c r="J59" s="129"/>
    </row>
    <row r="60" spans="2:11" x14ac:dyDescent="0.3">
      <c r="J60" s="130" t="s">
        <v>68</v>
      </c>
    </row>
    <row r="61" spans="2:11" x14ac:dyDescent="0.3">
      <c r="J61" s="130" t="s">
        <v>67</v>
      </c>
    </row>
    <row r="62" spans="2:11" ht="25" x14ac:dyDescent="0.3">
      <c r="J62" s="131" t="s">
        <v>69</v>
      </c>
    </row>
    <row r="63" spans="2:11" x14ac:dyDescent="0.3">
      <c r="J63" s="129"/>
    </row>
    <row r="64" spans="2:11" x14ac:dyDescent="0.3">
      <c r="J64" s="130" t="s">
        <v>68</v>
      </c>
    </row>
    <row r="65" spans="10:10" ht="25.5" x14ac:dyDescent="0.3">
      <c r="J65" s="132" t="s">
        <v>77</v>
      </c>
    </row>
    <row r="66" spans="10:10" x14ac:dyDescent="0.3">
      <c r="J66" s="131" t="s">
        <v>70</v>
      </c>
    </row>
  </sheetData>
  <sheetProtection algorithmName="SHA-512" hashValue="1YAXlD8lvuWd2MxLBHPQn2thtuOj0h9nbQy3PH+vYPUGvH7779zPMrAkQngiksYgj8D+ae91py+8fF5zLXzhRg==" saltValue="kKF9hDANmtiCNwht1EV8BQ==" spinCount="100000" sheet="1" objects="1" scenarios="1"/>
  <mergeCells count="18">
    <mergeCell ref="B52:J52"/>
    <mergeCell ref="B46:F46"/>
    <mergeCell ref="B47:F47"/>
    <mergeCell ref="B48:F48"/>
    <mergeCell ref="B49:F49"/>
    <mergeCell ref="B45:F45"/>
    <mergeCell ref="C2:J2"/>
    <mergeCell ref="B3:J11"/>
    <mergeCell ref="B14:J14"/>
    <mergeCell ref="C16:J16"/>
    <mergeCell ref="C17:J17"/>
    <mergeCell ref="D18:J18"/>
    <mergeCell ref="C19:J19"/>
    <mergeCell ref="C20:J20"/>
    <mergeCell ref="B38:F38"/>
    <mergeCell ref="B41:F41"/>
    <mergeCell ref="B44:G44"/>
    <mergeCell ref="C15:J15"/>
  </mergeCells>
  <conditionalFormatting sqref="H22:I22 H24:I24 H26:I26 H28:I28 H30:I30 H32:I32 H34:I34 H36:I36 H39:I39 F39">
    <cfRule type="containsText" dxfId="7" priority="4" operator="containsText" text="CHYB">
      <formula>NOT(ISERROR(SEARCH("CHYB",F22)))</formula>
    </cfRule>
  </conditionalFormatting>
  <conditionalFormatting sqref="G39:I42 G45 G48:G49">
    <cfRule type="containsErrors" dxfId="6" priority="1">
      <formula>ISERROR(G39)</formula>
    </cfRule>
  </conditionalFormatting>
  <dataValidations count="4">
    <dataValidation type="list" allowBlank="1" showInputMessage="1" showErrorMessage="1" sqref="C40:D40">
      <formula1>#REF!</formula1>
    </dataValidation>
    <dataValidation type="list" allowBlank="1" showInputMessage="1" showErrorMessage="1" sqref="C20:J20">
      <formula1>$J$55:$J$58</formula1>
    </dataValidation>
    <dataValidation type="list" allowBlank="1" showInputMessage="1" showErrorMessage="1" sqref="J26">
      <formula1>$J$60:$J$62</formula1>
    </dataValidation>
    <dataValidation type="list" allowBlank="1" showInputMessage="1" showErrorMessage="1" sqref="J39">
      <formula1>$J$64:$J$66</formula1>
    </dataValidation>
  </dataValidations>
  <printOptions horizontalCentered="1"/>
  <pageMargins left="0.7" right="0.7" top="0.75" bottom="0.75" header="0.3" footer="0.3"/>
  <pageSetup paperSize="8" scale="68" fitToHeight="0" orientation="portrait" r:id="rId1"/>
  <headerFooter>
    <oddHeader xml:space="preserve">&amp;RPríloha Zámeru národného projektu </oddHeader>
  </headerFooter>
  <rowBreaks count="1" manualBreakCount="1">
    <brk id="42" min="1" max="9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62"/>
  <sheetViews>
    <sheetView view="pageBreakPreview" zoomScale="80" zoomScaleNormal="80" zoomScaleSheetLayoutView="80" zoomScalePageLayoutView="90" workbookViewId="0">
      <selection activeCell="B2" sqref="B2"/>
    </sheetView>
  </sheetViews>
  <sheetFormatPr defaultColWidth="9.1796875" defaultRowHeight="13" x14ac:dyDescent="0.3"/>
  <cols>
    <col min="1" max="1" width="3.453125" style="33" customWidth="1"/>
    <col min="2" max="2" width="22.6328125" style="33" customWidth="1"/>
    <col min="3" max="5" width="13.6328125" style="33" customWidth="1"/>
    <col min="6" max="9" width="18.6328125" style="33" customWidth="1"/>
    <col min="10" max="10" width="58.6328125" style="33" customWidth="1"/>
    <col min="11" max="11" width="40.54296875" style="33" customWidth="1"/>
    <col min="12" max="12" width="9.1796875" style="33"/>
    <col min="13" max="13" width="16.1796875" style="33" customWidth="1"/>
    <col min="14" max="16384" width="9.1796875" style="33"/>
  </cols>
  <sheetData>
    <row r="1" spans="2:11" ht="13.5" thickBot="1" x14ac:dyDescent="0.35"/>
    <row r="2" spans="2:11" s="35" customFormat="1" ht="30" customHeight="1" x14ac:dyDescent="0.3">
      <c r="B2" s="34" t="s">
        <v>34</v>
      </c>
      <c r="C2" s="136"/>
      <c r="D2" s="136"/>
      <c r="E2" s="136"/>
      <c r="F2" s="136"/>
      <c r="G2" s="136"/>
      <c r="H2" s="136"/>
      <c r="I2" s="136"/>
      <c r="J2" s="137"/>
    </row>
    <row r="3" spans="2:11" x14ac:dyDescent="0.3">
      <c r="B3" s="138"/>
      <c r="C3" s="139"/>
      <c r="D3" s="139"/>
      <c r="E3" s="139"/>
      <c r="F3" s="139"/>
      <c r="G3" s="139"/>
      <c r="H3" s="139"/>
      <c r="I3" s="139"/>
      <c r="J3" s="140"/>
    </row>
    <row r="4" spans="2:11" x14ac:dyDescent="0.3">
      <c r="B4" s="141"/>
      <c r="C4" s="142"/>
      <c r="D4" s="142"/>
      <c r="E4" s="142"/>
      <c r="F4" s="142"/>
      <c r="G4" s="142"/>
      <c r="H4" s="142"/>
      <c r="I4" s="142"/>
      <c r="J4" s="143"/>
    </row>
    <row r="5" spans="2:11" x14ac:dyDescent="0.3">
      <c r="B5" s="141"/>
      <c r="C5" s="142"/>
      <c r="D5" s="142"/>
      <c r="E5" s="142"/>
      <c r="F5" s="142"/>
      <c r="G5" s="142"/>
      <c r="H5" s="142"/>
      <c r="I5" s="142"/>
      <c r="J5" s="143"/>
    </row>
    <row r="6" spans="2:11" x14ac:dyDescent="0.3">
      <c r="B6" s="141"/>
      <c r="C6" s="142"/>
      <c r="D6" s="142"/>
      <c r="E6" s="142"/>
      <c r="F6" s="142"/>
      <c r="G6" s="142"/>
      <c r="H6" s="142"/>
      <c r="I6" s="142"/>
      <c r="J6" s="143"/>
    </row>
    <row r="7" spans="2:11" x14ac:dyDescent="0.3">
      <c r="B7" s="141"/>
      <c r="C7" s="142"/>
      <c r="D7" s="142"/>
      <c r="E7" s="142"/>
      <c r="F7" s="142"/>
      <c r="G7" s="142"/>
      <c r="H7" s="142"/>
      <c r="I7" s="142"/>
      <c r="J7" s="143"/>
    </row>
    <row r="8" spans="2:11" x14ac:dyDescent="0.3">
      <c r="B8" s="141"/>
      <c r="C8" s="142"/>
      <c r="D8" s="142"/>
      <c r="E8" s="142"/>
      <c r="F8" s="142"/>
      <c r="G8" s="142"/>
      <c r="H8" s="142"/>
      <c r="I8" s="142"/>
      <c r="J8" s="143"/>
    </row>
    <row r="9" spans="2:11" x14ac:dyDescent="0.3">
      <c r="B9" s="141"/>
      <c r="C9" s="142"/>
      <c r="D9" s="142"/>
      <c r="E9" s="142"/>
      <c r="F9" s="142"/>
      <c r="G9" s="142"/>
      <c r="H9" s="142"/>
      <c r="I9" s="142"/>
      <c r="J9" s="143"/>
    </row>
    <row r="10" spans="2:11" x14ac:dyDescent="0.3">
      <c r="B10" s="141"/>
      <c r="C10" s="142"/>
      <c r="D10" s="142"/>
      <c r="E10" s="142"/>
      <c r="F10" s="142"/>
      <c r="G10" s="142"/>
      <c r="H10" s="142"/>
      <c r="I10" s="142"/>
      <c r="J10" s="143"/>
    </row>
    <row r="11" spans="2:11" ht="13.5" thickBot="1" x14ac:dyDescent="0.35">
      <c r="B11" s="144"/>
      <c r="C11" s="145"/>
      <c r="D11" s="145"/>
      <c r="E11" s="145"/>
      <c r="F11" s="145"/>
      <c r="G11" s="145"/>
      <c r="H11" s="145"/>
      <c r="I11" s="145"/>
      <c r="J11" s="146"/>
    </row>
    <row r="12" spans="2:11" x14ac:dyDescent="0.3">
      <c r="B12" s="93"/>
      <c r="C12" s="93"/>
      <c r="D12" s="93"/>
      <c r="E12" s="93"/>
      <c r="F12" s="93"/>
      <c r="G12" s="93"/>
      <c r="H12" s="93"/>
      <c r="I12" s="93"/>
      <c r="J12" s="93"/>
    </row>
    <row r="13" spans="2:11" ht="13.5" thickBot="1" x14ac:dyDescent="0.35">
      <c r="B13" s="93"/>
      <c r="C13" s="93"/>
      <c r="D13" s="93"/>
      <c r="E13" s="93"/>
      <c r="F13" s="93"/>
      <c r="G13" s="93"/>
      <c r="H13" s="93"/>
      <c r="I13" s="93"/>
      <c r="J13" s="93"/>
    </row>
    <row r="14" spans="2:11" ht="35" customHeight="1" thickBot="1" x14ac:dyDescent="0.35">
      <c r="B14" s="147" t="s">
        <v>21</v>
      </c>
      <c r="C14" s="148"/>
      <c r="D14" s="148"/>
      <c r="E14" s="148"/>
      <c r="F14" s="148"/>
      <c r="G14" s="148"/>
      <c r="H14" s="148"/>
      <c r="I14" s="148"/>
      <c r="J14" s="149"/>
    </row>
    <row r="15" spans="2:11" ht="35" customHeight="1" x14ac:dyDescent="0.3">
      <c r="B15" s="118" t="s">
        <v>73</v>
      </c>
      <c r="C15" s="161"/>
      <c r="D15" s="161"/>
      <c r="E15" s="161"/>
      <c r="F15" s="161"/>
      <c r="G15" s="161"/>
      <c r="H15" s="161"/>
      <c r="I15" s="161"/>
      <c r="J15" s="162"/>
      <c r="K15" s="37"/>
    </row>
    <row r="16" spans="2:11" ht="35" customHeight="1" x14ac:dyDescent="0.3">
      <c r="B16" s="38" t="s">
        <v>26</v>
      </c>
      <c r="C16" s="150" t="s">
        <v>30</v>
      </c>
      <c r="D16" s="150"/>
      <c r="E16" s="150"/>
      <c r="F16" s="150"/>
      <c r="G16" s="150"/>
      <c r="H16" s="150"/>
      <c r="I16" s="150"/>
      <c r="J16" s="151"/>
      <c r="K16" s="37"/>
    </row>
    <row r="17" spans="2:13" ht="35" customHeight="1" x14ac:dyDescent="0.3">
      <c r="B17" s="38" t="s">
        <v>15</v>
      </c>
      <c r="C17" s="150" t="s">
        <v>29</v>
      </c>
      <c r="D17" s="150"/>
      <c r="E17" s="150"/>
      <c r="F17" s="150"/>
      <c r="G17" s="150"/>
      <c r="H17" s="150"/>
      <c r="I17" s="150"/>
      <c r="J17" s="151"/>
      <c r="K17" s="37"/>
    </row>
    <row r="18" spans="2:13" ht="35" customHeight="1" x14ac:dyDescent="0.3">
      <c r="B18" s="38" t="s">
        <v>10</v>
      </c>
      <c r="C18" s="117" t="s">
        <v>53</v>
      </c>
      <c r="D18" s="150" t="s">
        <v>54</v>
      </c>
      <c r="E18" s="150"/>
      <c r="F18" s="150"/>
      <c r="G18" s="150"/>
      <c r="H18" s="150"/>
      <c r="I18" s="150"/>
      <c r="J18" s="151"/>
      <c r="K18" s="37"/>
    </row>
    <row r="19" spans="2:13" ht="35" customHeight="1" x14ac:dyDescent="0.3">
      <c r="B19" s="38" t="s">
        <v>16</v>
      </c>
      <c r="C19" s="150" t="s">
        <v>60</v>
      </c>
      <c r="D19" s="150"/>
      <c r="E19" s="150"/>
      <c r="F19" s="150"/>
      <c r="G19" s="150"/>
      <c r="H19" s="150"/>
      <c r="I19" s="150"/>
      <c r="J19" s="151"/>
      <c r="K19" s="37"/>
    </row>
    <row r="20" spans="2:13" ht="35" customHeight="1" thickBot="1" x14ac:dyDescent="0.35">
      <c r="B20" s="119" t="s">
        <v>45</v>
      </c>
      <c r="C20" s="152" t="s">
        <v>46</v>
      </c>
      <c r="D20" s="152"/>
      <c r="E20" s="152"/>
      <c r="F20" s="152"/>
      <c r="G20" s="152"/>
      <c r="H20" s="152"/>
      <c r="I20" s="152"/>
      <c r="J20" s="153"/>
      <c r="K20" s="39"/>
    </row>
    <row r="21" spans="2:13" ht="40" customHeight="1" thickBot="1" x14ac:dyDescent="0.35">
      <c r="B21" s="111" t="s">
        <v>4</v>
      </c>
      <c r="C21" s="112" t="s">
        <v>3</v>
      </c>
      <c r="D21" s="113" t="s">
        <v>2</v>
      </c>
      <c r="E21" s="113" t="s">
        <v>1</v>
      </c>
      <c r="F21" s="113" t="s">
        <v>0</v>
      </c>
      <c r="G21" s="114" t="s">
        <v>7</v>
      </c>
      <c r="H21" s="115" t="s">
        <v>35</v>
      </c>
      <c r="I21" s="115" t="s">
        <v>36</v>
      </c>
      <c r="J21" s="116" t="s">
        <v>9</v>
      </c>
      <c r="K21" s="37"/>
    </row>
    <row r="22" spans="2:13" ht="66" customHeight="1" thickBot="1" x14ac:dyDescent="0.35">
      <c r="B22" s="40" t="s">
        <v>39</v>
      </c>
      <c r="C22" s="41" t="s">
        <v>19</v>
      </c>
      <c r="D22" s="42" t="s">
        <v>8</v>
      </c>
      <c r="E22" s="25">
        <v>0</v>
      </c>
      <c r="F22" s="43">
        <v>1</v>
      </c>
      <c r="G22" s="15">
        <f>ROUND(E22*F22,2)</f>
        <v>0</v>
      </c>
      <c r="H22" s="14" t="str">
        <f>IF($C$20=$J$51,"CHYBA - vyberte kategóriu regiónu v bunke C20",(IF(OR($C$20=$J$52,$C$20=$J$53),$G22,0)))</f>
        <v>CHYBA - vyberte kategóriu regiónu v bunke C20</v>
      </c>
      <c r="I22" s="14" t="str">
        <f>IF($C$20=$J$51,"CHYBA - vyberte kategóriu regiónu v bunke C20",(IF(OR($C$20=$J$52,$C$20=$J$53),0,$G22)))</f>
        <v>CHYBA - vyberte kategóriu regiónu v bunke C20</v>
      </c>
      <c r="J22" s="26"/>
      <c r="K22" s="37"/>
      <c r="M22" s="33" t="s">
        <v>24</v>
      </c>
    </row>
    <row r="23" spans="2:13" ht="29.15" customHeight="1" thickBot="1" x14ac:dyDescent="0.35">
      <c r="B23" s="44" t="s">
        <v>20</v>
      </c>
      <c r="C23" s="45"/>
      <c r="D23" s="46"/>
      <c r="E23" s="46"/>
      <c r="F23" s="47"/>
      <c r="G23" s="1">
        <f>SUM(G22:G22)</f>
        <v>0</v>
      </c>
      <c r="H23" s="1">
        <f>SUM(H22:H22)</f>
        <v>0</v>
      </c>
      <c r="I23" s="1">
        <f>SUM(I22:I22)</f>
        <v>0</v>
      </c>
      <c r="J23" s="5"/>
      <c r="K23" s="37"/>
    </row>
    <row r="24" spans="2:13" ht="66" customHeight="1" thickBot="1" x14ac:dyDescent="0.35">
      <c r="B24" s="48" t="s">
        <v>40</v>
      </c>
      <c r="C24" s="41" t="s">
        <v>38</v>
      </c>
      <c r="D24" s="49" t="s">
        <v>8</v>
      </c>
      <c r="E24" s="50">
        <f>ROUNDDOWN(5%*G22,2)</f>
        <v>0</v>
      </c>
      <c r="F24" s="51">
        <f>IF(J24=J58,1,0)</f>
        <v>0</v>
      </c>
      <c r="G24" s="2">
        <f>ROUND(E24*F24,2)</f>
        <v>0</v>
      </c>
      <c r="H24" s="14" t="str">
        <f>IF($C$20=$J$51,"CHYBA - vyberte kategóriu regiónu v bunke C20",(IF(OR($C$20=$J$52,$C$20=$J$53),$G24,0)))</f>
        <v>CHYBA - vyberte kategóriu regiónu v bunke C20</v>
      </c>
      <c r="I24" s="14" t="str">
        <f>IF($C$20=$J$51,"CHYBA - vyberte kategóriu regiónu v bunke C20",(IF(OR($C$20=$J$52,$C$20=$J$53),0,$G24)))</f>
        <v>CHYBA - vyberte kategóriu regiónu v bunke C20</v>
      </c>
      <c r="J24" s="102" t="s">
        <v>68</v>
      </c>
      <c r="K24" s="37"/>
    </row>
    <row r="25" spans="2:13" ht="29.15" customHeight="1" thickBot="1" x14ac:dyDescent="0.35">
      <c r="B25" s="44" t="s">
        <v>20</v>
      </c>
      <c r="C25" s="45"/>
      <c r="D25" s="46"/>
      <c r="E25" s="46"/>
      <c r="F25" s="47"/>
      <c r="G25" s="1">
        <f>SUM(G24:G24)</f>
        <v>0</v>
      </c>
      <c r="H25" s="1">
        <f>SUM(H24:H24)</f>
        <v>0</v>
      </c>
      <c r="I25" s="1">
        <f>SUM(I24:I24)</f>
        <v>0</v>
      </c>
      <c r="J25" s="5"/>
      <c r="K25" s="37"/>
    </row>
    <row r="26" spans="2:13" ht="66" customHeight="1" thickBot="1" x14ac:dyDescent="0.35">
      <c r="B26" s="52" t="s">
        <v>42</v>
      </c>
      <c r="C26" s="53" t="s">
        <v>5</v>
      </c>
      <c r="D26" s="54" t="s">
        <v>8</v>
      </c>
      <c r="E26" s="27">
        <v>0</v>
      </c>
      <c r="F26" s="55">
        <v>1</v>
      </c>
      <c r="G26" s="13">
        <f>ROUND(E26*F26,2)</f>
        <v>0</v>
      </c>
      <c r="H26" s="9" t="str">
        <f>IF($C$20=$J$51,"CHYBA - vyberte kategóriu regiónu v bunke C20",(IF(OR($C$20=$J$52,$C$20=$J$53),$G26,0)))</f>
        <v>CHYBA - vyberte kategóriu regiónu v bunke C20</v>
      </c>
      <c r="I26" s="12" t="str">
        <f>IF($C$20=$J$51,"CHYBA - vyberte kategóriu regiónu v bunke C20",(IF(OR($C$20=$J$52,$C$20=$J$53),0,$G26)))</f>
        <v>CHYBA - vyberte kategóriu regiónu v bunke C20</v>
      </c>
      <c r="J26" s="28"/>
      <c r="K26" s="37"/>
    </row>
    <row r="27" spans="2:13" ht="29.15" customHeight="1" thickBot="1" x14ac:dyDescent="0.35">
      <c r="B27" s="44" t="s">
        <v>20</v>
      </c>
      <c r="C27" s="45"/>
      <c r="D27" s="46"/>
      <c r="E27" s="46"/>
      <c r="F27" s="47"/>
      <c r="G27" s="1">
        <f>SUM(G26:G26)</f>
        <v>0</v>
      </c>
      <c r="H27" s="1">
        <f>SUM(H26:H26)</f>
        <v>0</v>
      </c>
      <c r="I27" s="1">
        <f>SUM(I26:I26)</f>
        <v>0</v>
      </c>
      <c r="J27" s="5"/>
      <c r="K27" s="37"/>
    </row>
    <row r="28" spans="2:13" ht="66" customHeight="1" thickBot="1" x14ac:dyDescent="0.35">
      <c r="B28" s="56" t="s">
        <v>44</v>
      </c>
      <c r="C28" s="57" t="s">
        <v>6</v>
      </c>
      <c r="D28" s="58" t="s">
        <v>8</v>
      </c>
      <c r="E28" s="29">
        <v>0</v>
      </c>
      <c r="F28" s="59">
        <v>1</v>
      </c>
      <c r="G28" s="7">
        <f>ROUND(E28*F28,2)</f>
        <v>0</v>
      </c>
      <c r="H28" s="14" t="str">
        <f>IF($C$20=$J$51,"CHYBA - vyberte kategóriu regiónu v bunke C20",(IF(OR($C$20=$J$52,$C$20=$J$53),$G28,0)))</f>
        <v>CHYBA - vyberte kategóriu regiónu v bunke C20</v>
      </c>
      <c r="I28" s="14" t="str">
        <f>IF($C$20=$J$51,"CHYBA - vyberte kategóriu regiónu v bunke C20",(IF(OR($C$20=$J$52,$C$20=$J$53),0,$G28)))</f>
        <v>CHYBA - vyberte kategóriu regiónu v bunke C20</v>
      </c>
      <c r="J28" s="28"/>
      <c r="K28" s="37"/>
    </row>
    <row r="29" spans="2:13" ht="29.15" customHeight="1" thickBot="1" x14ac:dyDescent="0.35">
      <c r="B29" s="44" t="s">
        <v>20</v>
      </c>
      <c r="C29" s="45"/>
      <c r="D29" s="46"/>
      <c r="E29" s="46"/>
      <c r="F29" s="47"/>
      <c r="G29" s="1">
        <f>SUM(G28:G28)</f>
        <v>0</v>
      </c>
      <c r="H29" s="1">
        <f>SUM(H28:H28)</f>
        <v>0</v>
      </c>
      <c r="I29" s="1">
        <f>SUM(I28:I28)</f>
        <v>0</v>
      </c>
      <c r="J29" s="5"/>
      <c r="K29" s="37"/>
    </row>
    <row r="30" spans="2:13" ht="66" customHeight="1" thickBot="1" x14ac:dyDescent="0.35">
      <c r="B30" s="60" t="s">
        <v>37</v>
      </c>
      <c r="C30" s="57" t="s">
        <v>43</v>
      </c>
      <c r="D30" s="61" t="s">
        <v>8</v>
      </c>
      <c r="E30" s="30">
        <v>0</v>
      </c>
      <c r="F30" s="62">
        <v>1</v>
      </c>
      <c r="G30" s="10">
        <f>E30*F30</f>
        <v>0</v>
      </c>
      <c r="H30" s="11" t="str">
        <f>IF($C$20=$J$51,"CHYBA - vyberte kategóriu regiónu v bunke C20",(IF(OR($C$20=$J$52,$C$20=$J$53),$G30,0)))</f>
        <v>CHYBA - vyberte kategóriu regiónu v bunke C20</v>
      </c>
      <c r="I30" s="12" t="str">
        <f>IF($C$20=$J$51,"CHYBA - vyberte kategóriu regiónu v bunke C20",(IF(OR($C$20=$J$52,$C$20=$J$53),0,$G30)))</f>
        <v>CHYBA - vyberte kategóriu regiónu v bunke C20</v>
      </c>
      <c r="J30" s="31"/>
      <c r="K30" s="37"/>
    </row>
    <row r="31" spans="2:13" ht="29.15" customHeight="1" thickBot="1" x14ac:dyDescent="0.35">
      <c r="B31" s="44" t="s">
        <v>20</v>
      </c>
      <c r="C31" s="45"/>
      <c r="D31" s="46"/>
      <c r="E31" s="46"/>
      <c r="F31" s="47"/>
      <c r="G31" s="1">
        <f>SUM(G30:G30)</f>
        <v>0</v>
      </c>
      <c r="H31" s="1">
        <f>SUM(H30:H30)</f>
        <v>0</v>
      </c>
      <c r="I31" s="1">
        <f>SUM(I30:I30)</f>
        <v>0</v>
      </c>
      <c r="J31" s="5"/>
      <c r="K31" s="37"/>
    </row>
    <row r="32" spans="2:13" ht="66" customHeight="1" thickBot="1" x14ac:dyDescent="0.35">
      <c r="B32" s="63" t="s">
        <v>52</v>
      </c>
      <c r="C32" s="57" t="s">
        <v>51</v>
      </c>
      <c r="D32" s="64" t="s">
        <v>8</v>
      </c>
      <c r="E32" s="32">
        <v>0</v>
      </c>
      <c r="F32" s="65">
        <v>1</v>
      </c>
      <c r="G32" s="7">
        <f>ROUND(E32*F32,2)</f>
        <v>0</v>
      </c>
      <c r="H32" s="8" t="str">
        <f>IF($C$20=$J$51,"CHYBA - vyberte kategóriu regiónu v bunke C20",(IF(OR($C$20=$J$52,$C$20=$J$53),$G32,0)))</f>
        <v>CHYBA - vyberte kategóriu regiónu v bunke C20</v>
      </c>
      <c r="I32" s="12" t="str">
        <f>IF($C$20=$J$51,"CHYBA - vyberte kategóriu regiónu v bunke C20",(IF(OR($C$20=$J$52,$C$20=$J$53),0,$G32)))</f>
        <v>CHYBA - vyberte kategóriu regiónu v bunke C20</v>
      </c>
      <c r="J32" s="31"/>
      <c r="K32" s="37"/>
    </row>
    <row r="33" spans="2:11" ht="29.15" customHeight="1" thickBot="1" x14ac:dyDescent="0.35">
      <c r="B33" s="44" t="s">
        <v>20</v>
      </c>
      <c r="C33" s="45"/>
      <c r="D33" s="46"/>
      <c r="E33" s="46"/>
      <c r="F33" s="47"/>
      <c r="G33" s="1">
        <f>SUM(G32:G32)</f>
        <v>0</v>
      </c>
      <c r="H33" s="1">
        <f>SUM(H32:H32)</f>
        <v>0</v>
      </c>
      <c r="I33" s="1">
        <f>SUM(I32:I32)</f>
        <v>0</v>
      </c>
      <c r="J33" s="5"/>
      <c r="K33" s="37"/>
    </row>
    <row r="34" spans="2:11" ht="29.15" customHeight="1" thickBot="1" x14ac:dyDescent="0.35">
      <c r="B34" s="154" t="s">
        <v>18</v>
      </c>
      <c r="C34" s="155"/>
      <c r="D34" s="155"/>
      <c r="E34" s="155"/>
      <c r="F34" s="156"/>
      <c r="G34" s="3">
        <f>G23+G25+G27+G29+G31+G33</f>
        <v>0</v>
      </c>
      <c r="H34" s="3">
        <f t="shared" ref="H34:I34" si="0">H23+H25+H27+H29+H31+H33</f>
        <v>0</v>
      </c>
      <c r="I34" s="3">
        <f t="shared" si="0"/>
        <v>0</v>
      </c>
      <c r="J34" s="6"/>
      <c r="K34" s="37"/>
    </row>
    <row r="35" spans="2:11" ht="66" customHeight="1" thickBot="1" x14ac:dyDescent="0.35">
      <c r="B35" s="40"/>
      <c r="C35" s="95" t="s">
        <v>17</v>
      </c>
      <c r="D35" s="42" t="s">
        <v>8</v>
      </c>
      <c r="E35" s="96">
        <f>G34</f>
        <v>0</v>
      </c>
      <c r="F35" s="97" t="str">
        <f>IF(J35=J62,7%,IF(AND(G34&gt;200000,J35=J61),0%,"CHYBA - doplňte uplatniteľnosť paušálnej sadzby v bunke J35 v súlade s podmienkami"))</f>
        <v>CHYBA - doplňte uplatniteľnosť paušálnej sadzby v bunke J35 v súlade s podmienkami</v>
      </c>
      <c r="G35" s="98" t="e">
        <f>ROUNDDOWN(E35*F35,2)</f>
        <v>#VALUE!</v>
      </c>
      <c r="H35" s="14" t="str">
        <f>IF($C$20=$J$51,"CHYBA - vyberte kategóriu regiónu v bunke C20",(IF(OR($C$20=$J$52,$C$20=$J$53),$G35,0)))</f>
        <v>CHYBA - vyberte kategóriu regiónu v bunke C20</v>
      </c>
      <c r="I35" s="66" t="str">
        <f>IF($C$20=$J$51,"CHYBA - vyberte kategóriu regiónu v bunke C20",(IF(OR($C$20=$J$52,$C$20=$J$53),0,$G35)))</f>
        <v>CHYBA - vyberte kategóriu regiónu v bunke C20</v>
      </c>
      <c r="J35" s="103" t="s">
        <v>68</v>
      </c>
      <c r="K35" s="37"/>
    </row>
    <row r="36" spans="2:11" ht="29.15" customHeight="1" thickBot="1" x14ac:dyDescent="0.35">
      <c r="B36" s="44" t="s">
        <v>20</v>
      </c>
      <c r="C36" s="45"/>
      <c r="D36" s="46"/>
      <c r="E36" s="46"/>
      <c r="F36" s="47"/>
      <c r="G36" s="101" t="e">
        <f>SUM(G35:G35)</f>
        <v>#VALUE!</v>
      </c>
      <c r="H36" s="1">
        <f>SUM(H35:H35)</f>
        <v>0</v>
      </c>
      <c r="I36" s="1">
        <f>SUM(I35:I35)</f>
        <v>0</v>
      </c>
      <c r="J36" s="5"/>
      <c r="K36" s="37"/>
    </row>
    <row r="37" spans="2:11" ht="29.15" customHeight="1" thickBot="1" x14ac:dyDescent="0.35">
      <c r="B37" s="154" t="s">
        <v>41</v>
      </c>
      <c r="C37" s="155"/>
      <c r="D37" s="155"/>
      <c r="E37" s="155"/>
      <c r="F37" s="156"/>
      <c r="G37" s="3" t="e">
        <f>G36</f>
        <v>#VALUE!</v>
      </c>
      <c r="H37" s="3">
        <f t="shared" ref="H37:I37" si="1">H36</f>
        <v>0</v>
      </c>
      <c r="I37" s="3">
        <f t="shared" si="1"/>
        <v>0</v>
      </c>
      <c r="J37" s="4"/>
      <c r="K37" s="37"/>
    </row>
    <row r="38" spans="2:11" ht="45" customHeight="1" thickBot="1" x14ac:dyDescent="0.35">
      <c r="B38" s="69" t="s">
        <v>23</v>
      </c>
      <c r="C38" s="70"/>
      <c r="D38" s="70"/>
      <c r="E38" s="70"/>
      <c r="F38" s="71"/>
      <c r="G38" s="99" t="e">
        <f>G34+G37</f>
        <v>#VALUE!</v>
      </c>
      <c r="H38" s="100">
        <f>H34+H37</f>
        <v>0</v>
      </c>
      <c r="I38" s="72">
        <f>I34+I37</f>
        <v>0</v>
      </c>
      <c r="J38" s="73"/>
      <c r="K38" s="68"/>
    </row>
    <row r="39" spans="2:11" ht="20" customHeight="1" thickBot="1" x14ac:dyDescent="0.4">
      <c r="B39" s="74"/>
      <c r="C39" s="75"/>
      <c r="K39" s="37"/>
    </row>
    <row r="40" spans="2:11" ht="29.15" customHeight="1" thickBot="1" x14ac:dyDescent="0.35">
      <c r="B40" s="157" t="s">
        <v>25</v>
      </c>
      <c r="C40" s="158"/>
      <c r="D40" s="159"/>
      <c r="E40" s="159"/>
      <c r="F40" s="159"/>
      <c r="G40" s="160"/>
      <c r="H40" s="125"/>
      <c r="I40" s="124"/>
      <c r="J40" s="104"/>
      <c r="K40" s="37"/>
    </row>
    <row r="41" spans="2:11" ht="15" customHeight="1" x14ac:dyDescent="0.3">
      <c r="B41" s="133" t="s">
        <v>11</v>
      </c>
      <c r="C41" s="134"/>
      <c r="D41" s="135"/>
      <c r="E41" s="135"/>
      <c r="F41" s="135"/>
      <c r="G41" s="91">
        <f>H38+I38</f>
        <v>0</v>
      </c>
      <c r="H41" s="120"/>
      <c r="I41" s="105"/>
      <c r="J41" s="108"/>
      <c r="K41" s="37"/>
    </row>
    <row r="42" spans="2:11" ht="15.5" x14ac:dyDescent="0.3">
      <c r="B42" s="164" t="s">
        <v>12</v>
      </c>
      <c r="C42" s="165"/>
      <c r="D42" s="166"/>
      <c r="E42" s="166"/>
      <c r="F42" s="166"/>
      <c r="G42" s="89">
        <v>0</v>
      </c>
      <c r="H42" s="120"/>
      <c r="I42" s="106"/>
      <c r="J42" s="108"/>
      <c r="K42" s="37"/>
    </row>
    <row r="43" spans="2:11" ht="15.5" customHeight="1" x14ac:dyDescent="0.3">
      <c r="B43" s="164" t="s">
        <v>13</v>
      </c>
      <c r="C43" s="165"/>
      <c r="D43" s="166"/>
      <c r="E43" s="166">
        <v>0</v>
      </c>
      <c r="F43" s="167"/>
      <c r="G43" s="92">
        <f>IF($C$20=" vyberte z možností",0%,(IF($C$20=" viac rozvinutý región (VRR) - okresy: Bratislava I - V",85%,92%)))</f>
        <v>0</v>
      </c>
      <c r="H43" s="125"/>
      <c r="I43" s="106"/>
      <c r="J43" s="109"/>
      <c r="K43" s="37"/>
    </row>
    <row r="44" spans="2:11" ht="15.5" x14ac:dyDescent="0.3">
      <c r="B44" s="164" t="s">
        <v>14</v>
      </c>
      <c r="C44" s="165"/>
      <c r="D44" s="166"/>
      <c r="E44" s="166">
        <f>E41*E43</f>
        <v>0</v>
      </c>
      <c r="F44" s="166"/>
      <c r="G44" s="90">
        <f>IF(G43=100%,H38+I38,ROUNDDOWN(H38*0.4,2)+ROUND(H38*(G43-0.4),2)+ROUNDDOWN(I38*0.85,2)+ROUND(I38*(G43-0.85),2))</f>
        <v>0</v>
      </c>
      <c r="H44" s="120"/>
      <c r="I44" s="106"/>
      <c r="J44" s="108"/>
      <c r="K44" s="37"/>
    </row>
    <row r="45" spans="2:11" ht="16" thickBot="1" x14ac:dyDescent="0.4">
      <c r="B45" s="168" t="s">
        <v>75</v>
      </c>
      <c r="C45" s="169"/>
      <c r="D45" s="170"/>
      <c r="E45" s="170">
        <v>0</v>
      </c>
      <c r="F45" s="170"/>
      <c r="G45" s="80">
        <f>G41-G44</f>
        <v>0</v>
      </c>
      <c r="H45" s="120"/>
      <c r="I45" s="108"/>
      <c r="J45" s="108"/>
      <c r="K45" s="37"/>
    </row>
    <row r="46" spans="2:11" ht="15" customHeight="1" x14ac:dyDescent="0.3">
      <c r="H46" s="122"/>
      <c r="J46" s="110"/>
      <c r="K46" s="37"/>
    </row>
    <row r="47" spans="2:11" ht="15.5" x14ac:dyDescent="0.35">
      <c r="B47" s="78" t="s">
        <v>22</v>
      </c>
      <c r="E47" s="79"/>
      <c r="H47" s="122"/>
    </row>
    <row r="48" spans="2:11" ht="13.5" x14ac:dyDescent="0.35">
      <c r="B48" s="163" t="s">
        <v>27</v>
      </c>
      <c r="C48" s="163"/>
      <c r="D48" s="163"/>
      <c r="E48" s="163"/>
      <c r="F48" s="163"/>
      <c r="G48" s="163"/>
      <c r="H48" s="163"/>
      <c r="I48" s="163"/>
      <c r="J48" s="163"/>
    </row>
    <row r="49" spans="2:10" x14ac:dyDescent="0.3">
      <c r="B49" s="33" t="s">
        <v>28</v>
      </c>
    </row>
    <row r="51" spans="2:10" x14ac:dyDescent="0.3">
      <c r="J51" s="19" t="s">
        <v>46</v>
      </c>
    </row>
    <row r="52" spans="2:10" x14ac:dyDescent="0.3">
      <c r="J52" s="20" t="s">
        <v>49</v>
      </c>
    </row>
    <row r="53" spans="2:10" x14ac:dyDescent="0.3">
      <c r="J53" s="20" t="s">
        <v>48</v>
      </c>
    </row>
    <row r="54" spans="2:10" x14ac:dyDescent="0.3">
      <c r="J54" s="20" t="s">
        <v>47</v>
      </c>
    </row>
    <row r="55" spans="2:10" x14ac:dyDescent="0.3">
      <c r="J55" s="122"/>
    </row>
    <row r="56" spans="2:10" x14ac:dyDescent="0.3">
      <c r="J56" s="120" t="s">
        <v>68</v>
      </c>
    </row>
    <row r="57" spans="2:10" x14ac:dyDescent="0.3">
      <c r="J57" s="120" t="s">
        <v>67</v>
      </c>
    </row>
    <row r="58" spans="2:10" ht="26" x14ac:dyDescent="0.3">
      <c r="J58" s="121" t="s">
        <v>69</v>
      </c>
    </row>
    <row r="59" spans="2:10" x14ac:dyDescent="0.3">
      <c r="J59" s="122"/>
    </row>
    <row r="60" spans="2:10" x14ac:dyDescent="0.3">
      <c r="J60" s="120" t="s">
        <v>68</v>
      </c>
    </row>
    <row r="61" spans="2:10" ht="26" x14ac:dyDescent="0.3">
      <c r="J61" s="123" t="s">
        <v>76</v>
      </c>
    </row>
    <row r="62" spans="2:10" x14ac:dyDescent="0.3">
      <c r="J62" s="121" t="s">
        <v>70</v>
      </c>
    </row>
  </sheetData>
  <sheetProtection algorithmName="SHA-512" hashValue="6fnGLz9ETsUL2GJvaPFxUJu9su900LJ4rAQPgJDSito4iYJBbXOt8TDBauX8sEUb0Gtp1hsEdA42JZxKApnNrA==" saltValue="7DIQrxEfp7ecPreISzkzDA==" spinCount="100000" sheet="1" objects="1" scenarios="1"/>
  <mergeCells count="18">
    <mergeCell ref="B42:F42"/>
    <mergeCell ref="B43:F43"/>
    <mergeCell ref="B44:F44"/>
    <mergeCell ref="B45:F45"/>
    <mergeCell ref="B48:J48"/>
    <mergeCell ref="B41:F41"/>
    <mergeCell ref="C2:J2"/>
    <mergeCell ref="B3:J11"/>
    <mergeCell ref="B14:J14"/>
    <mergeCell ref="C16:J16"/>
    <mergeCell ref="C17:J17"/>
    <mergeCell ref="D18:J18"/>
    <mergeCell ref="C15:J15"/>
    <mergeCell ref="C19:J19"/>
    <mergeCell ref="C20:J20"/>
    <mergeCell ref="B34:F34"/>
    <mergeCell ref="B37:F37"/>
    <mergeCell ref="B40:G40"/>
  </mergeCells>
  <conditionalFormatting sqref="H22:I22 H24:I24 H26:I26 H28:I28 H30:I30 H32:I32 H35:I35 F35">
    <cfRule type="containsText" dxfId="5" priority="2" operator="containsText" text="CHYB">
      <formula>NOT(ISERROR(SEARCH("CHYB",F22)))</formula>
    </cfRule>
  </conditionalFormatting>
  <conditionalFormatting sqref="G35:I38 G41 G44:G45">
    <cfRule type="containsErrors" dxfId="4" priority="1">
      <formula>ISERROR(G35)</formula>
    </cfRule>
  </conditionalFormatting>
  <dataValidations count="4">
    <dataValidation type="list" allowBlank="1" showInputMessage="1" showErrorMessage="1" sqref="J24">
      <formula1>$J$56:$J$58</formula1>
    </dataValidation>
    <dataValidation type="list" allowBlank="1" showInputMessage="1" showErrorMessage="1" sqref="J35">
      <formula1>$J$60:$J$62</formula1>
    </dataValidation>
    <dataValidation type="list" allowBlank="1" showInputMessage="1" showErrorMessage="1" sqref="C20:J20">
      <formula1>$J$51:$J$54</formula1>
    </dataValidation>
    <dataValidation type="list" allowBlank="1" showInputMessage="1" showErrorMessage="1" sqref="C36:D36">
      <formula1>#REF!</formula1>
    </dataValidation>
  </dataValidations>
  <printOptions horizontalCentered="1"/>
  <pageMargins left="0.7" right="0.7" top="0.75" bottom="0.75" header="0.3" footer="0.3"/>
  <pageSetup paperSize="8" scale="68" fitToHeight="0" orientation="portrait" r:id="rId1"/>
  <headerFooter>
    <oddHeader xml:space="preserve">&amp;RPríloha Zámeru národného projektu 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69"/>
  <sheetViews>
    <sheetView view="pageBreakPreview" zoomScale="80" zoomScaleNormal="80" zoomScaleSheetLayoutView="80" zoomScalePageLayoutView="90" workbookViewId="0">
      <selection activeCell="B2" sqref="B2"/>
    </sheetView>
  </sheetViews>
  <sheetFormatPr defaultColWidth="9.1796875" defaultRowHeight="13" x14ac:dyDescent="0.3"/>
  <cols>
    <col min="1" max="1" width="3.453125" style="33" customWidth="1"/>
    <col min="2" max="2" width="22.6328125" style="33" customWidth="1"/>
    <col min="3" max="5" width="13.6328125" style="33" customWidth="1"/>
    <col min="6" max="9" width="18.6328125" style="33" customWidth="1"/>
    <col min="10" max="10" width="58.6328125" style="33" customWidth="1"/>
    <col min="11" max="11" width="40.54296875" style="33" customWidth="1"/>
    <col min="12" max="12" width="9.1796875" style="33"/>
    <col min="13" max="13" width="16.1796875" style="33" customWidth="1"/>
    <col min="14" max="16384" width="9.1796875" style="33"/>
  </cols>
  <sheetData>
    <row r="1" spans="2:11" ht="13.5" thickBot="1" x14ac:dyDescent="0.35"/>
    <row r="2" spans="2:11" s="35" customFormat="1" ht="30" customHeight="1" x14ac:dyDescent="0.3">
      <c r="B2" s="34" t="s">
        <v>34</v>
      </c>
      <c r="C2" s="136"/>
      <c r="D2" s="136"/>
      <c r="E2" s="136"/>
      <c r="F2" s="136"/>
      <c r="G2" s="136"/>
      <c r="H2" s="136"/>
      <c r="I2" s="136"/>
      <c r="J2" s="137"/>
    </row>
    <row r="3" spans="2:11" x14ac:dyDescent="0.3">
      <c r="B3" s="138"/>
      <c r="C3" s="139"/>
      <c r="D3" s="139"/>
      <c r="E3" s="139"/>
      <c r="F3" s="139"/>
      <c r="G3" s="139"/>
      <c r="H3" s="139"/>
      <c r="I3" s="139"/>
      <c r="J3" s="140"/>
    </row>
    <row r="4" spans="2:11" x14ac:dyDescent="0.3">
      <c r="B4" s="141"/>
      <c r="C4" s="142"/>
      <c r="D4" s="142"/>
      <c r="E4" s="142"/>
      <c r="F4" s="142"/>
      <c r="G4" s="142"/>
      <c r="H4" s="142"/>
      <c r="I4" s="142"/>
      <c r="J4" s="143"/>
    </row>
    <row r="5" spans="2:11" x14ac:dyDescent="0.3">
      <c r="B5" s="141"/>
      <c r="C5" s="142"/>
      <c r="D5" s="142"/>
      <c r="E5" s="142"/>
      <c r="F5" s="142"/>
      <c r="G5" s="142"/>
      <c r="H5" s="142"/>
      <c r="I5" s="142"/>
      <c r="J5" s="143"/>
    </row>
    <row r="6" spans="2:11" x14ac:dyDescent="0.3">
      <c r="B6" s="141"/>
      <c r="C6" s="142"/>
      <c r="D6" s="142"/>
      <c r="E6" s="142"/>
      <c r="F6" s="142"/>
      <c r="G6" s="142"/>
      <c r="H6" s="142"/>
      <c r="I6" s="142"/>
      <c r="J6" s="143"/>
    </row>
    <row r="7" spans="2:11" x14ac:dyDescent="0.3">
      <c r="B7" s="141"/>
      <c r="C7" s="142"/>
      <c r="D7" s="142"/>
      <c r="E7" s="142"/>
      <c r="F7" s="142"/>
      <c r="G7" s="142"/>
      <c r="H7" s="142"/>
      <c r="I7" s="142"/>
      <c r="J7" s="143"/>
    </row>
    <row r="8" spans="2:11" x14ac:dyDescent="0.3">
      <c r="B8" s="141"/>
      <c r="C8" s="142"/>
      <c r="D8" s="142"/>
      <c r="E8" s="142"/>
      <c r="F8" s="142"/>
      <c r="G8" s="142"/>
      <c r="H8" s="142"/>
      <c r="I8" s="142"/>
      <c r="J8" s="143"/>
    </row>
    <row r="9" spans="2:11" x14ac:dyDescent="0.3">
      <c r="B9" s="141"/>
      <c r="C9" s="142"/>
      <c r="D9" s="142"/>
      <c r="E9" s="142"/>
      <c r="F9" s="142"/>
      <c r="G9" s="142"/>
      <c r="H9" s="142"/>
      <c r="I9" s="142"/>
      <c r="J9" s="143"/>
    </row>
    <row r="10" spans="2:11" x14ac:dyDescent="0.3">
      <c r="B10" s="141"/>
      <c r="C10" s="142"/>
      <c r="D10" s="142"/>
      <c r="E10" s="142"/>
      <c r="F10" s="142"/>
      <c r="G10" s="142"/>
      <c r="H10" s="142"/>
      <c r="I10" s="142"/>
      <c r="J10" s="143"/>
    </row>
    <row r="11" spans="2:11" ht="13.5" thickBot="1" x14ac:dyDescent="0.35">
      <c r="B11" s="144"/>
      <c r="C11" s="145"/>
      <c r="D11" s="145"/>
      <c r="E11" s="145"/>
      <c r="F11" s="145"/>
      <c r="G11" s="145"/>
      <c r="H11" s="145"/>
      <c r="I11" s="145"/>
      <c r="J11" s="146"/>
    </row>
    <row r="12" spans="2:11" x14ac:dyDescent="0.3">
      <c r="B12" s="93"/>
      <c r="C12" s="93"/>
      <c r="D12" s="93"/>
      <c r="E12" s="93"/>
      <c r="F12" s="93"/>
      <c r="G12" s="93"/>
      <c r="H12" s="93"/>
      <c r="I12" s="93"/>
      <c r="J12" s="93"/>
    </row>
    <row r="13" spans="2:11" ht="13.5" thickBot="1" x14ac:dyDescent="0.35">
      <c r="B13" s="93"/>
      <c r="C13" s="93"/>
      <c r="D13" s="93"/>
      <c r="E13" s="93"/>
      <c r="F13" s="93"/>
      <c r="G13" s="93"/>
      <c r="H13" s="93"/>
      <c r="I13" s="93"/>
      <c r="J13" s="93"/>
    </row>
    <row r="14" spans="2:11" ht="35" customHeight="1" thickBot="1" x14ac:dyDescent="0.35">
      <c r="B14" s="147" t="s">
        <v>21</v>
      </c>
      <c r="C14" s="148"/>
      <c r="D14" s="148"/>
      <c r="E14" s="148"/>
      <c r="F14" s="148"/>
      <c r="G14" s="148"/>
      <c r="H14" s="148"/>
      <c r="I14" s="148"/>
      <c r="J14" s="149"/>
    </row>
    <row r="15" spans="2:11" ht="35" customHeight="1" x14ac:dyDescent="0.3">
      <c r="B15" s="118" t="s">
        <v>73</v>
      </c>
      <c r="C15" s="161"/>
      <c r="D15" s="161"/>
      <c r="E15" s="161"/>
      <c r="F15" s="161"/>
      <c r="G15" s="161"/>
      <c r="H15" s="161"/>
      <c r="I15" s="161"/>
      <c r="J15" s="162"/>
      <c r="K15" s="37"/>
    </row>
    <row r="16" spans="2:11" ht="35" customHeight="1" x14ac:dyDescent="0.3">
      <c r="B16" s="38" t="s">
        <v>26</v>
      </c>
      <c r="C16" s="150" t="s">
        <v>30</v>
      </c>
      <c r="D16" s="150"/>
      <c r="E16" s="150"/>
      <c r="F16" s="150"/>
      <c r="G16" s="150"/>
      <c r="H16" s="150"/>
      <c r="I16" s="150"/>
      <c r="J16" s="151"/>
      <c r="K16" s="37"/>
    </row>
    <row r="17" spans="2:13" ht="35" customHeight="1" x14ac:dyDescent="0.3">
      <c r="B17" s="38" t="s">
        <v>15</v>
      </c>
      <c r="C17" s="150" t="s">
        <v>29</v>
      </c>
      <c r="D17" s="150"/>
      <c r="E17" s="150"/>
      <c r="F17" s="150"/>
      <c r="G17" s="150"/>
      <c r="H17" s="150"/>
      <c r="I17" s="150"/>
      <c r="J17" s="151"/>
      <c r="K17" s="37"/>
    </row>
    <row r="18" spans="2:13" ht="35" customHeight="1" x14ac:dyDescent="0.3">
      <c r="B18" s="38" t="s">
        <v>10</v>
      </c>
      <c r="C18" s="117" t="s">
        <v>32</v>
      </c>
      <c r="D18" s="150" t="s">
        <v>33</v>
      </c>
      <c r="E18" s="150"/>
      <c r="F18" s="150"/>
      <c r="G18" s="150"/>
      <c r="H18" s="150"/>
      <c r="I18" s="150"/>
      <c r="J18" s="151"/>
      <c r="K18" s="37"/>
    </row>
    <row r="19" spans="2:13" ht="35" customHeight="1" x14ac:dyDescent="0.3">
      <c r="B19" s="38" t="s">
        <v>16</v>
      </c>
      <c r="C19" s="150" t="s">
        <v>31</v>
      </c>
      <c r="D19" s="150"/>
      <c r="E19" s="150"/>
      <c r="F19" s="150"/>
      <c r="G19" s="150"/>
      <c r="H19" s="150"/>
      <c r="I19" s="150"/>
      <c r="J19" s="151"/>
      <c r="K19" s="37"/>
    </row>
    <row r="20" spans="2:13" ht="35" customHeight="1" thickBot="1" x14ac:dyDescent="0.35">
      <c r="B20" s="119" t="s">
        <v>45</v>
      </c>
      <c r="C20" s="152" t="s">
        <v>46</v>
      </c>
      <c r="D20" s="152"/>
      <c r="E20" s="152"/>
      <c r="F20" s="152"/>
      <c r="G20" s="152"/>
      <c r="H20" s="152"/>
      <c r="I20" s="152"/>
      <c r="J20" s="153"/>
      <c r="K20" s="39"/>
    </row>
    <row r="21" spans="2:13" ht="40" customHeight="1" thickBot="1" x14ac:dyDescent="0.35">
      <c r="B21" s="111" t="s">
        <v>4</v>
      </c>
      <c r="C21" s="112" t="s">
        <v>3</v>
      </c>
      <c r="D21" s="113" t="s">
        <v>2</v>
      </c>
      <c r="E21" s="113" t="s">
        <v>1</v>
      </c>
      <c r="F21" s="113" t="s">
        <v>0</v>
      </c>
      <c r="G21" s="114" t="s">
        <v>7</v>
      </c>
      <c r="H21" s="115" t="s">
        <v>35</v>
      </c>
      <c r="I21" s="115" t="s">
        <v>36</v>
      </c>
      <c r="J21" s="116" t="s">
        <v>9</v>
      </c>
      <c r="K21" s="37"/>
    </row>
    <row r="22" spans="2:13" ht="66" customHeight="1" thickBot="1" x14ac:dyDescent="0.35">
      <c r="B22" s="40" t="s">
        <v>39</v>
      </c>
      <c r="C22" s="41" t="s">
        <v>19</v>
      </c>
      <c r="D22" s="42" t="s">
        <v>8</v>
      </c>
      <c r="E22" s="25">
        <v>0</v>
      </c>
      <c r="F22" s="43">
        <v>1</v>
      </c>
      <c r="G22" s="15">
        <f>ROUND(E22*F22,2)</f>
        <v>0</v>
      </c>
      <c r="H22" s="14" t="str">
        <f>IF($C$20=$J$58,"CHYBA - vyberte kategóriu regiónu v bunke C20",(IF(OR($C$20=$J$59,$C$20=$J$60),$G22,0)))</f>
        <v>CHYBA - vyberte kategóriu regiónu v bunke C20</v>
      </c>
      <c r="I22" s="14" t="str">
        <f>IF($C$20=$J$58,"CHYBA - vyberte kategóriu regiónu v bunke C20",(IF(OR($C$20=$J$59,$C$20=$J$60),0,$G22)))</f>
        <v>CHYBA - vyberte kategóriu regiónu v bunke C20</v>
      </c>
      <c r="J22" s="26"/>
      <c r="K22" s="37"/>
      <c r="M22" s="33" t="s">
        <v>24</v>
      </c>
    </row>
    <row r="23" spans="2:13" ht="29.15" customHeight="1" thickBot="1" x14ac:dyDescent="0.35">
      <c r="B23" s="44" t="s">
        <v>20</v>
      </c>
      <c r="C23" s="45"/>
      <c r="D23" s="46"/>
      <c r="E23" s="46"/>
      <c r="F23" s="47"/>
      <c r="G23" s="1">
        <f>SUM(G22:G22)</f>
        <v>0</v>
      </c>
      <c r="H23" s="1">
        <f>SUM(H22:H22)</f>
        <v>0</v>
      </c>
      <c r="I23" s="1">
        <f>SUM(I22:I22)</f>
        <v>0</v>
      </c>
      <c r="J23" s="5"/>
      <c r="K23" s="37"/>
    </row>
    <row r="24" spans="2:13" ht="66" customHeight="1" thickBot="1" x14ac:dyDescent="0.35">
      <c r="B24" s="48" t="s">
        <v>40</v>
      </c>
      <c r="C24" s="41" t="s">
        <v>38</v>
      </c>
      <c r="D24" s="49" t="s">
        <v>8</v>
      </c>
      <c r="E24" s="50">
        <f>ROUNDDOWN(5%*G22,2)</f>
        <v>0</v>
      </c>
      <c r="F24" s="51">
        <f>IF(J24=J65,1,0)</f>
        <v>0</v>
      </c>
      <c r="G24" s="2">
        <f>ROUND(E24*F24,2)</f>
        <v>0</v>
      </c>
      <c r="H24" s="14" t="str">
        <f>IF($C$20=$J$58,"CHYBA - vyberte kategóriu regiónu v bunke C20",(IF(OR($C$20=$J$59,$C$20=$J$60),$G24,0)))</f>
        <v>CHYBA - vyberte kategóriu regiónu v bunke C20</v>
      </c>
      <c r="I24" s="14" t="str">
        <f>IF($C$20=$J$58,"CHYBA - vyberte kategóriu regiónu v bunke C20",(IF(OR($C$20=$J$59,$C$20=$J$60),0,$G24)))</f>
        <v>CHYBA - vyberte kategóriu regiónu v bunke C20</v>
      </c>
      <c r="J24" s="102" t="s">
        <v>68</v>
      </c>
      <c r="K24" s="37"/>
    </row>
    <row r="25" spans="2:13" ht="29.15" customHeight="1" thickBot="1" x14ac:dyDescent="0.35">
      <c r="B25" s="44" t="s">
        <v>20</v>
      </c>
      <c r="C25" s="45"/>
      <c r="D25" s="46"/>
      <c r="E25" s="46"/>
      <c r="F25" s="47"/>
      <c r="G25" s="1">
        <f>SUM(G24:G24)</f>
        <v>0</v>
      </c>
      <c r="H25" s="1">
        <f>SUM(H24:H24)</f>
        <v>0</v>
      </c>
      <c r="I25" s="1">
        <f>SUM(I24:I24)</f>
        <v>0</v>
      </c>
      <c r="J25" s="5"/>
      <c r="K25" s="37"/>
    </row>
    <row r="26" spans="2:13" ht="66" customHeight="1" thickBot="1" x14ac:dyDescent="0.35">
      <c r="B26" s="52" t="s">
        <v>42</v>
      </c>
      <c r="C26" s="53" t="s">
        <v>5</v>
      </c>
      <c r="D26" s="54" t="s">
        <v>8</v>
      </c>
      <c r="E26" s="27">
        <v>0</v>
      </c>
      <c r="F26" s="55">
        <v>1</v>
      </c>
      <c r="G26" s="13">
        <f>ROUND(E26*F26,2)</f>
        <v>0</v>
      </c>
      <c r="H26" s="9" t="str">
        <f>IF($C$20=$J$58,"CHYBA - vyberte kategóriu regiónu v bunke C20",(IF(OR($C$20=$J$59,$C$20=$J$60),$G26,0)))</f>
        <v>CHYBA - vyberte kategóriu regiónu v bunke C20</v>
      </c>
      <c r="I26" s="12" t="str">
        <f>IF($C$20=$J$58,"CHYBA - vyberte kategóriu regiónu v bunke C20",(IF(OR($C$20=$J$59,$C$20=$J$60),0,$G26)))</f>
        <v>CHYBA - vyberte kategóriu regiónu v bunke C20</v>
      </c>
      <c r="J26" s="28"/>
      <c r="K26" s="37"/>
    </row>
    <row r="27" spans="2:13" ht="29.15" customHeight="1" thickBot="1" x14ac:dyDescent="0.35">
      <c r="B27" s="44" t="s">
        <v>20</v>
      </c>
      <c r="C27" s="45"/>
      <c r="D27" s="46"/>
      <c r="E27" s="46"/>
      <c r="F27" s="47"/>
      <c r="G27" s="1">
        <f>SUM(G26:G26)</f>
        <v>0</v>
      </c>
      <c r="H27" s="1">
        <f>SUM(H26:H26)</f>
        <v>0</v>
      </c>
      <c r="I27" s="1">
        <f>SUM(I26:I26)</f>
        <v>0</v>
      </c>
      <c r="J27" s="5"/>
      <c r="K27" s="37"/>
    </row>
    <row r="28" spans="2:13" ht="66" customHeight="1" thickBot="1" x14ac:dyDescent="0.35">
      <c r="B28" s="56" t="s">
        <v>44</v>
      </c>
      <c r="C28" s="57" t="s">
        <v>6</v>
      </c>
      <c r="D28" s="58" t="s">
        <v>8</v>
      </c>
      <c r="E28" s="29">
        <v>0</v>
      </c>
      <c r="F28" s="59">
        <v>1</v>
      </c>
      <c r="G28" s="7">
        <f>ROUND(E28*F28,2)</f>
        <v>0</v>
      </c>
      <c r="H28" s="14" t="str">
        <f>IF($C$20=$J$58,"CHYBA - vyberte kategóriu regiónu v bunke C20",(IF(OR($C$20=$J$59,$C$20=$J$60),$G28,0)))</f>
        <v>CHYBA - vyberte kategóriu regiónu v bunke C20</v>
      </c>
      <c r="I28" s="14" t="str">
        <f>IF($C$20=$J$58,"CHYBA - vyberte kategóriu regiónu v bunke C20",(IF(OR($C$20=$J$59,$C$20=$J$60),0,$G28)))</f>
        <v>CHYBA - vyberte kategóriu regiónu v bunke C20</v>
      </c>
      <c r="J28" s="28"/>
      <c r="K28" s="37"/>
    </row>
    <row r="29" spans="2:13" ht="29.15" customHeight="1" thickBot="1" x14ac:dyDescent="0.35">
      <c r="B29" s="44" t="s">
        <v>20</v>
      </c>
      <c r="C29" s="45"/>
      <c r="D29" s="46"/>
      <c r="E29" s="46"/>
      <c r="F29" s="47"/>
      <c r="G29" s="1">
        <f>SUM(G28:G28)</f>
        <v>0</v>
      </c>
      <c r="H29" s="1">
        <f>SUM(H28:H28)</f>
        <v>0</v>
      </c>
      <c r="I29" s="1">
        <f>SUM(I28:I28)</f>
        <v>0</v>
      </c>
      <c r="J29" s="5"/>
      <c r="K29" s="37"/>
    </row>
    <row r="30" spans="2:13" ht="66" customHeight="1" thickBot="1" x14ac:dyDescent="0.35">
      <c r="B30" s="60" t="s">
        <v>37</v>
      </c>
      <c r="C30" s="57" t="s">
        <v>43</v>
      </c>
      <c r="D30" s="61" t="s">
        <v>8</v>
      </c>
      <c r="E30" s="30">
        <v>0</v>
      </c>
      <c r="F30" s="62">
        <v>1</v>
      </c>
      <c r="G30" s="10">
        <f>E30*F30</f>
        <v>0</v>
      </c>
      <c r="H30" s="11" t="str">
        <f>IF($C$20=$J$58,"CHYBA - vyberte kategóriu regiónu v bunke C20",(IF(OR($C$20=$J$59,$C$20=$J$60),$G30,0)))</f>
        <v>CHYBA - vyberte kategóriu regiónu v bunke C20</v>
      </c>
      <c r="I30" s="12" t="str">
        <f>IF($C$20=$J$58,"CHYBA - vyberte kategóriu regiónu v bunke C20",(IF(OR($C$20=$J$59,$C$20=$J$60),0,$G30)))</f>
        <v>CHYBA - vyberte kategóriu regiónu v bunke C20</v>
      </c>
      <c r="J30" s="31"/>
      <c r="K30" s="37"/>
    </row>
    <row r="31" spans="2:13" ht="29.15" customHeight="1" thickBot="1" x14ac:dyDescent="0.35">
      <c r="B31" s="44" t="s">
        <v>20</v>
      </c>
      <c r="C31" s="45"/>
      <c r="D31" s="46"/>
      <c r="E31" s="46"/>
      <c r="F31" s="47"/>
      <c r="G31" s="1">
        <f>SUM(G30:G30)</f>
        <v>0</v>
      </c>
      <c r="H31" s="1">
        <f>SUM(H30:H30)</f>
        <v>0</v>
      </c>
      <c r="I31" s="1">
        <f>SUM(I30:I30)</f>
        <v>0</v>
      </c>
      <c r="J31" s="5"/>
      <c r="K31" s="37"/>
    </row>
    <row r="32" spans="2:13" ht="66" customHeight="1" thickBot="1" x14ac:dyDescent="0.35">
      <c r="B32" s="63" t="s">
        <v>52</v>
      </c>
      <c r="C32" s="57" t="s">
        <v>51</v>
      </c>
      <c r="D32" s="64" t="s">
        <v>8</v>
      </c>
      <c r="E32" s="32">
        <v>0</v>
      </c>
      <c r="F32" s="65">
        <v>1</v>
      </c>
      <c r="G32" s="7">
        <f>ROUND(E32*F32,2)</f>
        <v>0</v>
      </c>
      <c r="H32" s="8" t="str">
        <f>IF($C$20=$J$58,"CHYBA - vyberte kategóriu regiónu v bunke C20",(IF(OR($C$20=$J$59,$C$20=$J$60),$G32,0)))</f>
        <v>CHYBA - vyberte kategóriu regiónu v bunke C20</v>
      </c>
      <c r="I32" s="12" t="str">
        <f>IF($C$20=$J$58,"CHYBA - vyberte kategóriu regiónu v bunke C20",(IF(OR($C$20=$J$59,$C$20=$J$60),0,$G32)))</f>
        <v>CHYBA - vyberte kategóriu regiónu v bunke C20</v>
      </c>
      <c r="J32" s="31"/>
      <c r="K32" s="37"/>
    </row>
    <row r="33" spans="2:11" ht="29.15" customHeight="1" thickBot="1" x14ac:dyDescent="0.35">
      <c r="B33" s="44" t="s">
        <v>20</v>
      </c>
      <c r="C33" s="45"/>
      <c r="D33" s="46"/>
      <c r="E33" s="46"/>
      <c r="F33" s="47"/>
      <c r="G33" s="1">
        <f>SUM(G32:G32)</f>
        <v>0</v>
      </c>
      <c r="H33" s="1">
        <f>SUM(H32:H32)</f>
        <v>0</v>
      </c>
      <c r="I33" s="1">
        <f>SUM(I32:I32)</f>
        <v>0</v>
      </c>
      <c r="J33" s="5"/>
      <c r="K33" s="37"/>
    </row>
    <row r="34" spans="2:11" ht="29.15" customHeight="1" thickBot="1" x14ac:dyDescent="0.35">
      <c r="B34" s="154" t="s">
        <v>18</v>
      </c>
      <c r="C34" s="155"/>
      <c r="D34" s="155"/>
      <c r="E34" s="155"/>
      <c r="F34" s="156"/>
      <c r="G34" s="3">
        <f>G23+G25+G27+G29+G31+G33</f>
        <v>0</v>
      </c>
      <c r="H34" s="3">
        <f t="shared" ref="H34:I34" si="0">H23+H25+H27+H29+H31+H33</f>
        <v>0</v>
      </c>
      <c r="I34" s="3">
        <f t="shared" si="0"/>
        <v>0</v>
      </c>
      <c r="J34" s="6"/>
      <c r="K34" s="37"/>
    </row>
    <row r="35" spans="2:11" ht="66" customHeight="1" thickBot="1" x14ac:dyDescent="0.35">
      <c r="B35" s="40"/>
      <c r="C35" s="95" t="s">
        <v>17</v>
      </c>
      <c r="D35" s="42" t="s">
        <v>8</v>
      </c>
      <c r="E35" s="96">
        <f>G34</f>
        <v>0</v>
      </c>
      <c r="F35" s="97" t="str">
        <f>IF(J35=J69,7%,IF(AND(G34+'Rozpočet_partner_Aktivita C'!G34&gt;200000,J35=J68),0%,"CHYBA - doplňte uplatniteľnosť paušálnej sadzby v bunke J35 v súlade s podmienkami"))</f>
        <v>CHYBA - doplňte uplatniteľnosť paušálnej sadzby v bunke J35 v súlade s podmienkami</v>
      </c>
      <c r="G35" s="98" t="e">
        <f>ROUNDDOWN(E35*F35,2)</f>
        <v>#VALUE!</v>
      </c>
      <c r="H35" s="14" t="str">
        <f>IF($C$20=$J$58,"CHYBA - vyberte kategóriu regiónu v bunke C20",(IF(OR($C$20=$J$59,$C$20=$J$60),$G35,0)))</f>
        <v>CHYBA - vyberte kategóriu regiónu v bunke C20</v>
      </c>
      <c r="I35" s="66" t="str">
        <f>IF($C$20=$J$58,"CHYBA - vyberte kategóriu regiónu v bunke C20",(IF(OR($C$20=$J$59,$C$20=$J$60),0,$G35)))</f>
        <v>CHYBA - vyberte kategóriu regiónu v bunke C20</v>
      </c>
      <c r="J35" s="103" t="s">
        <v>68</v>
      </c>
      <c r="K35" s="37"/>
    </row>
    <row r="36" spans="2:11" ht="29.15" customHeight="1" thickBot="1" x14ac:dyDescent="0.35">
      <c r="B36" s="44" t="s">
        <v>20</v>
      </c>
      <c r="C36" s="45"/>
      <c r="D36" s="46"/>
      <c r="E36" s="46"/>
      <c r="F36" s="47"/>
      <c r="G36" s="101" t="e">
        <f>SUM(G35:G35)</f>
        <v>#VALUE!</v>
      </c>
      <c r="H36" s="1">
        <f>SUM(H35:H35)</f>
        <v>0</v>
      </c>
      <c r="I36" s="1">
        <f>SUM(I35:I35)</f>
        <v>0</v>
      </c>
      <c r="J36" s="5"/>
      <c r="K36" s="37"/>
    </row>
    <row r="37" spans="2:11" ht="29.15" customHeight="1" thickBot="1" x14ac:dyDescent="0.35">
      <c r="B37" s="154" t="s">
        <v>41</v>
      </c>
      <c r="C37" s="155"/>
      <c r="D37" s="155"/>
      <c r="E37" s="155"/>
      <c r="F37" s="156"/>
      <c r="G37" s="3" t="e">
        <f>G36</f>
        <v>#VALUE!</v>
      </c>
      <c r="H37" s="3">
        <f t="shared" ref="H37:I37" si="1">H36</f>
        <v>0</v>
      </c>
      <c r="I37" s="3">
        <f t="shared" si="1"/>
        <v>0</v>
      </c>
      <c r="J37" s="4"/>
      <c r="K37" s="37"/>
    </row>
    <row r="38" spans="2:11" ht="45" customHeight="1" thickBot="1" x14ac:dyDescent="0.35">
      <c r="B38" s="69" t="s">
        <v>23</v>
      </c>
      <c r="C38" s="70"/>
      <c r="D38" s="70"/>
      <c r="E38" s="70"/>
      <c r="F38" s="71"/>
      <c r="G38" s="99" t="e">
        <f>G34+G37</f>
        <v>#VALUE!</v>
      </c>
      <c r="H38" s="100">
        <f>H34+H37</f>
        <v>0</v>
      </c>
      <c r="I38" s="72">
        <f>I34+I37</f>
        <v>0</v>
      </c>
      <c r="J38" s="73"/>
      <c r="K38" s="68"/>
    </row>
    <row r="39" spans="2:11" ht="20" customHeight="1" thickBot="1" x14ac:dyDescent="0.4">
      <c r="B39" s="74"/>
      <c r="C39" s="75"/>
      <c r="K39" s="37"/>
    </row>
    <row r="40" spans="2:11" ht="29.15" customHeight="1" thickBot="1" x14ac:dyDescent="0.4">
      <c r="B40" s="157" t="s">
        <v>50</v>
      </c>
      <c r="C40" s="158"/>
      <c r="D40" s="159"/>
      <c r="E40" s="159"/>
      <c r="F40" s="159"/>
      <c r="G40" s="160"/>
      <c r="H40" s="76"/>
      <c r="I40" s="76"/>
      <c r="J40" s="104"/>
      <c r="K40" s="37"/>
    </row>
    <row r="41" spans="2:11" ht="15" customHeight="1" x14ac:dyDescent="0.35">
      <c r="B41" s="133" t="s">
        <v>11</v>
      </c>
      <c r="C41" s="134"/>
      <c r="D41" s="135"/>
      <c r="E41" s="135"/>
      <c r="F41" s="135"/>
      <c r="G41" s="91">
        <f>IF($C$20=$J$58,0,H38+I38)</f>
        <v>0</v>
      </c>
      <c r="H41" s="77"/>
      <c r="I41" s="105"/>
      <c r="J41" s="108"/>
      <c r="K41" s="37"/>
    </row>
    <row r="42" spans="2:11" ht="15.5" x14ac:dyDescent="0.35">
      <c r="B42" s="164" t="s">
        <v>12</v>
      </c>
      <c r="C42" s="165"/>
      <c r="D42" s="166"/>
      <c r="E42" s="166"/>
      <c r="F42" s="166"/>
      <c r="G42" s="89">
        <v>0</v>
      </c>
      <c r="H42" s="77"/>
      <c r="I42" s="106"/>
      <c r="J42" s="108"/>
      <c r="K42" s="37"/>
    </row>
    <row r="43" spans="2:11" ht="15.5" customHeight="1" x14ac:dyDescent="0.35">
      <c r="B43" s="164" t="s">
        <v>13</v>
      </c>
      <c r="C43" s="165"/>
      <c r="D43" s="166"/>
      <c r="E43" s="166">
        <v>0</v>
      </c>
      <c r="F43" s="167"/>
      <c r="G43" s="92">
        <f>IF($C$20=" vyberte z možností",0%,(IF($C$20=" viac rozvinutý región (VRR) - okresy: Bratislava I - V",85%,92%)))</f>
        <v>0</v>
      </c>
      <c r="H43" s="76"/>
      <c r="I43" s="106"/>
      <c r="J43" s="109"/>
      <c r="K43" s="37"/>
    </row>
    <row r="44" spans="2:11" ht="15.5" x14ac:dyDescent="0.35">
      <c r="B44" s="164" t="s">
        <v>14</v>
      </c>
      <c r="C44" s="165"/>
      <c r="D44" s="166"/>
      <c r="E44" s="166">
        <f>E41*E43</f>
        <v>0</v>
      </c>
      <c r="F44" s="166"/>
      <c r="G44" s="90">
        <f>IF(G43=100%,H38+I38,ROUNDDOWN(H38*0.4,2)+ROUND(H38*(G43-0.4),2)+ROUNDDOWN(I38*0.85,2)+ROUND(I38*(G43-0.85),2))</f>
        <v>0</v>
      </c>
      <c r="H44" s="77"/>
      <c r="I44" s="106"/>
      <c r="J44" s="108"/>
      <c r="K44" s="37"/>
    </row>
    <row r="45" spans="2:11" ht="16" thickBot="1" x14ac:dyDescent="0.4">
      <c r="B45" s="168" t="s">
        <v>75</v>
      </c>
      <c r="C45" s="169"/>
      <c r="D45" s="170"/>
      <c r="E45" s="170">
        <v>0</v>
      </c>
      <c r="F45" s="170"/>
      <c r="G45" s="80">
        <f>G41-G44</f>
        <v>0</v>
      </c>
      <c r="H45" s="77"/>
      <c r="I45" s="77"/>
      <c r="J45" s="108"/>
      <c r="K45" s="37"/>
    </row>
    <row r="46" spans="2:11" ht="15" customHeight="1" thickBot="1" x14ac:dyDescent="0.35">
      <c r="J46" s="110"/>
      <c r="K46" s="37"/>
    </row>
    <row r="47" spans="2:11" ht="27" customHeight="1" x14ac:dyDescent="0.35">
      <c r="B47" s="171" t="s">
        <v>25</v>
      </c>
      <c r="C47" s="172"/>
      <c r="D47" s="173"/>
      <c r="E47" s="173"/>
      <c r="F47" s="173"/>
      <c r="G47" s="174"/>
      <c r="H47" s="76"/>
      <c r="I47" s="76"/>
      <c r="J47" s="104"/>
    </row>
    <row r="48" spans="2:11" ht="15.5" x14ac:dyDescent="0.35">
      <c r="B48" s="175" t="s">
        <v>11</v>
      </c>
      <c r="C48" s="176"/>
      <c r="D48" s="177"/>
      <c r="E48" s="177"/>
      <c r="F48" s="177"/>
      <c r="G48" s="17">
        <f>G41+'Rozpočet_partner_Aktivita C'!G41</f>
        <v>0</v>
      </c>
      <c r="H48" s="77"/>
      <c r="I48" s="77"/>
      <c r="J48" s="77"/>
    </row>
    <row r="49" spans="2:10" ht="15.75" customHeight="1" x14ac:dyDescent="0.35">
      <c r="B49" s="175" t="s">
        <v>12</v>
      </c>
      <c r="C49" s="176"/>
      <c r="D49" s="177"/>
      <c r="E49" s="177"/>
      <c r="F49" s="177"/>
      <c r="G49" s="17">
        <f>G42+'Rozpočet_partner_Aktivita C'!G42</f>
        <v>0</v>
      </c>
      <c r="H49" s="77"/>
      <c r="I49" s="77"/>
      <c r="J49" s="77"/>
    </row>
    <row r="50" spans="2:10" ht="15.75" customHeight="1" x14ac:dyDescent="0.35">
      <c r="B50" s="175" t="s">
        <v>13</v>
      </c>
      <c r="C50" s="176"/>
      <c r="D50" s="177"/>
      <c r="E50" s="177">
        <v>0</v>
      </c>
      <c r="F50" s="177"/>
      <c r="G50" s="16" t="e">
        <f>G51/G48</f>
        <v>#DIV/0!</v>
      </c>
      <c r="H50" s="76"/>
      <c r="I50" s="76"/>
      <c r="J50" s="76"/>
    </row>
    <row r="51" spans="2:10" ht="15.75" customHeight="1" x14ac:dyDescent="0.35">
      <c r="B51" s="175" t="s">
        <v>14</v>
      </c>
      <c r="C51" s="176"/>
      <c r="D51" s="177"/>
      <c r="E51" s="177">
        <f>E48*E50</f>
        <v>0</v>
      </c>
      <c r="F51" s="177"/>
      <c r="G51" s="17">
        <f>G44+'Rozpočet_partner_Aktivita C'!G44</f>
        <v>0</v>
      </c>
      <c r="H51" s="77"/>
      <c r="I51" s="77"/>
      <c r="J51" s="77"/>
    </row>
    <row r="52" spans="2:10" ht="16" customHeight="1" thickBot="1" x14ac:dyDescent="0.4">
      <c r="B52" s="168" t="s">
        <v>75</v>
      </c>
      <c r="C52" s="169"/>
      <c r="D52" s="170"/>
      <c r="E52" s="170">
        <v>0</v>
      </c>
      <c r="F52" s="170"/>
      <c r="G52" s="18">
        <f>G45+'Rozpočet_partner_Aktivita C'!G45</f>
        <v>0</v>
      </c>
      <c r="H52" s="77"/>
      <c r="I52" s="77"/>
      <c r="J52" s="77"/>
    </row>
    <row r="53" spans="2:10" ht="15" customHeight="1" x14ac:dyDescent="0.3">
      <c r="J53" s="94"/>
    </row>
    <row r="54" spans="2:10" ht="15.5" x14ac:dyDescent="0.35">
      <c r="B54" s="78" t="s">
        <v>22</v>
      </c>
      <c r="E54" s="79"/>
    </row>
    <row r="55" spans="2:10" ht="13.5" x14ac:dyDescent="0.35">
      <c r="B55" s="163" t="s">
        <v>27</v>
      </c>
      <c r="C55" s="163"/>
      <c r="D55" s="163"/>
      <c r="E55" s="163"/>
      <c r="F55" s="163"/>
      <c r="G55" s="163"/>
      <c r="H55" s="163"/>
      <c r="I55" s="163"/>
      <c r="J55" s="163"/>
    </row>
    <row r="56" spans="2:10" x14ac:dyDescent="0.3">
      <c r="B56" s="33" t="s">
        <v>28</v>
      </c>
    </row>
    <row r="58" spans="2:10" x14ac:dyDescent="0.3">
      <c r="J58" s="19" t="s">
        <v>46</v>
      </c>
    </row>
    <row r="59" spans="2:10" x14ac:dyDescent="0.3">
      <c r="J59" s="20" t="s">
        <v>49</v>
      </c>
    </row>
    <row r="60" spans="2:10" x14ac:dyDescent="0.3">
      <c r="J60" s="20" t="s">
        <v>48</v>
      </c>
    </row>
    <row r="61" spans="2:10" x14ac:dyDescent="0.3">
      <c r="J61" s="20" t="s">
        <v>47</v>
      </c>
    </row>
    <row r="62" spans="2:10" x14ac:dyDescent="0.3">
      <c r="J62" s="122"/>
    </row>
    <row r="63" spans="2:10" x14ac:dyDescent="0.3">
      <c r="J63" s="120" t="s">
        <v>68</v>
      </c>
    </row>
    <row r="64" spans="2:10" x14ac:dyDescent="0.3">
      <c r="J64" s="120" t="s">
        <v>67</v>
      </c>
    </row>
    <row r="65" spans="10:10" ht="26" x14ac:dyDescent="0.3">
      <c r="J65" s="121" t="s">
        <v>69</v>
      </c>
    </row>
    <row r="66" spans="10:10" x14ac:dyDescent="0.3">
      <c r="J66" s="122"/>
    </row>
    <row r="67" spans="10:10" x14ac:dyDescent="0.3">
      <c r="J67" s="120" t="s">
        <v>68</v>
      </c>
    </row>
    <row r="68" spans="10:10" ht="26" x14ac:dyDescent="0.3">
      <c r="J68" s="123" t="s">
        <v>76</v>
      </c>
    </row>
    <row r="69" spans="10:10" x14ac:dyDescent="0.3">
      <c r="J69" s="121" t="s">
        <v>70</v>
      </c>
    </row>
  </sheetData>
  <sheetProtection algorithmName="SHA-512" hashValue="6LrBHYS7sUB2Nt/CInTTYcomvxN2/aIgU5bnja93ssvO5xiVKoYmz/7bM58z+8o/45EJX+IBZzcNS5D5x4nDFg==" saltValue="FGG/tvhxyFuNM6DsaFvSZw==" spinCount="100000" sheet="1" objects="1" scenarios="1"/>
  <mergeCells count="24">
    <mergeCell ref="B42:F42"/>
    <mergeCell ref="B43:F43"/>
    <mergeCell ref="B44:F44"/>
    <mergeCell ref="B45:F45"/>
    <mergeCell ref="B55:J55"/>
    <mergeCell ref="B47:G47"/>
    <mergeCell ref="B48:F48"/>
    <mergeCell ref="B49:F49"/>
    <mergeCell ref="B50:F50"/>
    <mergeCell ref="B51:F51"/>
    <mergeCell ref="B52:F52"/>
    <mergeCell ref="B41:F41"/>
    <mergeCell ref="C2:J2"/>
    <mergeCell ref="B3:J11"/>
    <mergeCell ref="B14:J14"/>
    <mergeCell ref="C16:J16"/>
    <mergeCell ref="C17:J17"/>
    <mergeCell ref="D18:J18"/>
    <mergeCell ref="C15:J15"/>
    <mergeCell ref="C19:J19"/>
    <mergeCell ref="C20:J20"/>
    <mergeCell ref="B34:F34"/>
    <mergeCell ref="B37:F37"/>
    <mergeCell ref="B40:G40"/>
  </mergeCells>
  <conditionalFormatting sqref="H22:I22 H24:I24 H26:I26 H28:I28 H30:I30 H32:I32 H35:I35 F35">
    <cfRule type="containsText" dxfId="3" priority="2" operator="containsText" text="CHYB">
      <formula>NOT(ISERROR(SEARCH("CHYB",F22)))</formula>
    </cfRule>
  </conditionalFormatting>
  <conditionalFormatting sqref="G35:I38 G41:G45 G48:G52">
    <cfRule type="containsErrors" dxfId="2" priority="1">
      <formula>ISERROR(G35)</formula>
    </cfRule>
  </conditionalFormatting>
  <dataValidations count="4">
    <dataValidation type="list" allowBlank="1" showInputMessage="1" showErrorMessage="1" sqref="J24">
      <formula1>$J$63:$J$65</formula1>
    </dataValidation>
    <dataValidation type="list" allowBlank="1" showInputMessage="1" showErrorMessage="1" sqref="J35">
      <formula1>$J$67:$J$69</formula1>
    </dataValidation>
    <dataValidation type="list" allowBlank="1" showInputMessage="1" showErrorMessage="1" sqref="C20:J20">
      <formula1>$J$58:$J$61</formula1>
    </dataValidation>
    <dataValidation type="list" allowBlank="1" showInputMessage="1" showErrorMessage="1" sqref="C36:D36">
      <formula1>#REF!</formula1>
    </dataValidation>
  </dataValidations>
  <printOptions horizontalCentered="1"/>
  <pageMargins left="0.7" right="0.7" top="0.75" bottom="0.75" header="0.3" footer="0.3"/>
  <pageSetup paperSize="8" scale="68" fitToHeight="0" orientation="portrait" r:id="rId1"/>
  <headerFooter>
    <oddHeader xml:space="preserve">&amp;RPríloha Zámeru národného projektu </oddHeader>
  </headerFooter>
  <rowBreaks count="1" manualBreakCount="1">
    <brk id="38" min="1" max="9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63"/>
  <sheetViews>
    <sheetView view="pageBreakPreview" zoomScale="80" zoomScaleNormal="80" zoomScaleSheetLayoutView="80" zoomScalePageLayoutView="90" workbookViewId="0">
      <selection activeCell="B2" sqref="B2"/>
    </sheetView>
  </sheetViews>
  <sheetFormatPr defaultColWidth="9.1796875" defaultRowHeight="13" x14ac:dyDescent="0.3"/>
  <cols>
    <col min="1" max="1" width="3.453125" style="33" customWidth="1"/>
    <col min="2" max="2" width="22.6328125" style="33" customWidth="1"/>
    <col min="3" max="5" width="13.6328125" style="33" customWidth="1"/>
    <col min="6" max="9" width="18.6328125" style="33" customWidth="1"/>
    <col min="10" max="10" width="58.6328125" style="33" customWidth="1"/>
    <col min="11" max="11" width="40.54296875" style="33" customWidth="1"/>
    <col min="12" max="12" width="9.1796875" style="33"/>
    <col min="13" max="13" width="16.1796875" style="33" customWidth="1"/>
    <col min="14" max="16384" width="9.1796875" style="33"/>
  </cols>
  <sheetData>
    <row r="1" spans="2:11" ht="13.5" thickBot="1" x14ac:dyDescent="0.35"/>
    <row r="2" spans="2:11" s="35" customFormat="1" ht="30" customHeight="1" x14ac:dyDescent="0.3">
      <c r="B2" s="34" t="s">
        <v>34</v>
      </c>
      <c r="C2" s="178" t="str">
        <f>IF(C15="","",'Rozpočet_žiadateľ_Aktivita C'!C2:J2)</f>
        <v/>
      </c>
      <c r="D2" s="178"/>
      <c r="E2" s="178"/>
      <c r="F2" s="178"/>
      <c r="G2" s="178"/>
      <c r="H2" s="178"/>
      <c r="I2" s="178"/>
      <c r="J2" s="179"/>
    </row>
    <row r="3" spans="2:11" x14ac:dyDescent="0.3">
      <c r="B3" s="138"/>
      <c r="C3" s="139"/>
      <c r="D3" s="139"/>
      <c r="E3" s="139"/>
      <c r="F3" s="139"/>
      <c r="G3" s="139"/>
      <c r="H3" s="139"/>
      <c r="I3" s="139"/>
      <c r="J3" s="140"/>
    </row>
    <row r="4" spans="2:11" x14ac:dyDescent="0.3">
      <c r="B4" s="141"/>
      <c r="C4" s="142"/>
      <c r="D4" s="142"/>
      <c r="E4" s="142"/>
      <c r="F4" s="142"/>
      <c r="G4" s="142"/>
      <c r="H4" s="142"/>
      <c r="I4" s="142"/>
      <c r="J4" s="143"/>
    </row>
    <row r="5" spans="2:11" x14ac:dyDescent="0.3">
      <c r="B5" s="141"/>
      <c r="C5" s="142"/>
      <c r="D5" s="142"/>
      <c r="E5" s="142"/>
      <c r="F5" s="142"/>
      <c r="G5" s="142"/>
      <c r="H5" s="142"/>
      <c r="I5" s="142"/>
      <c r="J5" s="143"/>
    </row>
    <row r="6" spans="2:11" x14ac:dyDescent="0.3">
      <c r="B6" s="141"/>
      <c r="C6" s="142"/>
      <c r="D6" s="142"/>
      <c r="E6" s="142"/>
      <c r="F6" s="142"/>
      <c r="G6" s="142"/>
      <c r="H6" s="142"/>
      <c r="I6" s="142"/>
      <c r="J6" s="143"/>
    </row>
    <row r="7" spans="2:11" x14ac:dyDescent="0.3">
      <c r="B7" s="141"/>
      <c r="C7" s="142"/>
      <c r="D7" s="142"/>
      <c r="E7" s="142"/>
      <c r="F7" s="142"/>
      <c r="G7" s="142"/>
      <c r="H7" s="142"/>
      <c r="I7" s="142"/>
      <c r="J7" s="143"/>
    </row>
    <row r="8" spans="2:11" x14ac:dyDescent="0.3">
      <c r="B8" s="141"/>
      <c r="C8" s="142"/>
      <c r="D8" s="142"/>
      <c r="E8" s="142"/>
      <c r="F8" s="142"/>
      <c r="G8" s="142"/>
      <c r="H8" s="142"/>
      <c r="I8" s="142"/>
      <c r="J8" s="143"/>
    </row>
    <row r="9" spans="2:11" x14ac:dyDescent="0.3">
      <c r="B9" s="141"/>
      <c r="C9" s="142"/>
      <c r="D9" s="142"/>
      <c r="E9" s="142"/>
      <c r="F9" s="142"/>
      <c r="G9" s="142"/>
      <c r="H9" s="142"/>
      <c r="I9" s="142"/>
      <c r="J9" s="143"/>
    </row>
    <row r="10" spans="2:11" x14ac:dyDescent="0.3">
      <c r="B10" s="141"/>
      <c r="C10" s="142"/>
      <c r="D10" s="142"/>
      <c r="E10" s="142"/>
      <c r="F10" s="142"/>
      <c r="G10" s="142"/>
      <c r="H10" s="142"/>
      <c r="I10" s="142"/>
      <c r="J10" s="143"/>
    </row>
    <row r="11" spans="2:11" ht="13.5" thickBot="1" x14ac:dyDescent="0.35">
      <c r="B11" s="144"/>
      <c r="C11" s="145"/>
      <c r="D11" s="145"/>
      <c r="E11" s="145"/>
      <c r="F11" s="145"/>
      <c r="G11" s="145"/>
      <c r="H11" s="145"/>
      <c r="I11" s="145"/>
      <c r="J11" s="146"/>
    </row>
    <row r="12" spans="2:11" x14ac:dyDescent="0.3">
      <c r="B12" s="93"/>
      <c r="C12" s="93"/>
      <c r="D12" s="93"/>
      <c r="E12" s="93"/>
      <c r="F12" s="93"/>
      <c r="G12" s="93"/>
      <c r="H12" s="93"/>
      <c r="I12" s="93"/>
      <c r="J12" s="93"/>
    </row>
    <row r="13" spans="2:11" ht="13.5" thickBot="1" x14ac:dyDescent="0.35">
      <c r="B13" s="93"/>
      <c r="C13" s="93"/>
      <c r="D13" s="93"/>
      <c r="E13" s="93"/>
      <c r="F13" s="93"/>
      <c r="G13" s="93"/>
      <c r="H13" s="93"/>
      <c r="I13" s="93"/>
      <c r="J13" s="93"/>
    </row>
    <row r="14" spans="2:11" ht="35" customHeight="1" thickBot="1" x14ac:dyDescent="0.35">
      <c r="B14" s="147" t="s">
        <v>72</v>
      </c>
      <c r="C14" s="148"/>
      <c r="D14" s="148"/>
      <c r="E14" s="148"/>
      <c r="F14" s="148"/>
      <c r="G14" s="148"/>
      <c r="H14" s="148"/>
      <c r="I14" s="148"/>
      <c r="J14" s="149"/>
    </row>
    <row r="15" spans="2:11" ht="35" customHeight="1" x14ac:dyDescent="0.3">
      <c r="B15" s="118" t="s">
        <v>74</v>
      </c>
      <c r="C15" s="161"/>
      <c r="D15" s="161"/>
      <c r="E15" s="161"/>
      <c r="F15" s="161"/>
      <c r="G15" s="161"/>
      <c r="H15" s="161"/>
      <c r="I15" s="161"/>
      <c r="J15" s="162"/>
      <c r="K15" s="37"/>
    </row>
    <row r="16" spans="2:11" ht="35" customHeight="1" x14ac:dyDescent="0.3">
      <c r="B16" s="38" t="s">
        <v>26</v>
      </c>
      <c r="C16" s="150" t="s">
        <v>30</v>
      </c>
      <c r="D16" s="150"/>
      <c r="E16" s="150"/>
      <c r="F16" s="150"/>
      <c r="G16" s="150"/>
      <c r="H16" s="150"/>
      <c r="I16" s="150"/>
      <c r="J16" s="151"/>
      <c r="K16" s="37"/>
    </row>
    <row r="17" spans="2:13" ht="35" customHeight="1" x14ac:dyDescent="0.3">
      <c r="B17" s="38" t="s">
        <v>15</v>
      </c>
      <c r="C17" s="150" t="s">
        <v>29</v>
      </c>
      <c r="D17" s="150"/>
      <c r="E17" s="150"/>
      <c r="F17" s="150"/>
      <c r="G17" s="150"/>
      <c r="H17" s="150"/>
      <c r="I17" s="150"/>
      <c r="J17" s="151"/>
      <c r="K17" s="37"/>
    </row>
    <row r="18" spans="2:13" ht="35" customHeight="1" x14ac:dyDescent="0.3">
      <c r="B18" s="38" t="s">
        <v>10</v>
      </c>
      <c r="C18" s="117" t="s">
        <v>32</v>
      </c>
      <c r="D18" s="150" t="s">
        <v>33</v>
      </c>
      <c r="E18" s="150"/>
      <c r="F18" s="150"/>
      <c r="G18" s="150"/>
      <c r="H18" s="150"/>
      <c r="I18" s="150"/>
      <c r="J18" s="151"/>
      <c r="K18" s="37"/>
    </row>
    <row r="19" spans="2:13" ht="35" customHeight="1" x14ac:dyDescent="0.3">
      <c r="B19" s="38" t="s">
        <v>16</v>
      </c>
      <c r="C19" s="150" t="s">
        <v>31</v>
      </c>
      <c r="D19" s="150"/>
      <c r="E19" s="150"/>
      <c r="F19" s="150"/>
      <c r="G19" s="150"/>
      <c r="H19" s="150"/>
      <c r="I19" s="150"/>
      <c r="J19" s="151"/>
      <c r="K19" s="37"/>
    </row>
    <row r="20" spans="2:13" ht="35" customHeight="1" thickBot="1" x14ac:dyDescent="0.35">
      <c r="B20" s="119" t="s">
        <v>45</v>
      </c>
      <c r="C20" s="152" t="s">
        <v>46</v>
      </c>
      <c r="D20" s="152"/>
      <c r="E20" s="152"/>
      <c r="F20" s="152"/>
      <c r="G20" s="152"/>
      <c r="H20" s="152"/>
      <c r="I20" s="152"/>
      <c r="J20" s="153"/>
      <c r="K20" s="39"/>
    </row>
    <row r="21" spans="2:13" ht="40" customHeight="1" thickBot="1" x14ac:dyDescent="0.35">
      <c r="B21" s="111" t="s">
        <v>4</v>
      </c>
      <c r="C21" s="112" t="s">
        <v>3</v>
      </c>
      <c r="D21" s="113" t="s">
        <v>2</v>
      </c>
      <c r="E21" s="113" t="s">
        <v>1</v>
      </c>
      <c r="F21" s="113" t="s">
        <v>0</v>
      </c>
      <c r="G21" s="114" t="s">
        <v>7</v>
      </c>
      <c r="H21" s="115" t="s">
        <v>35</v>
      </c>
      <c r="I21" s="115" t="s">
        <v>36</v>
      </c>
      <c r="J21" s="116" t="s">
        <v>9</v>
      </c>
      <c r="K21" s="37"/>
    </row>
    <row r="22" spans="2:13" ht="66" customHeight="1" thickBot="1" x14ac:dyDescent="0.35">
      <c r="B22" s="40" t="s">
        <v>39</v>
      </c>
      <c r="C22" s="41" t="s">
        <v>19</v>
      </c>
      <c r="D22" s="42" t="s">
        <v>8</v>
      </c>
      <c r="E22" s="25">
        <v>0</v>
      </c>
      <c r="F22" s="43">
        <v>1</v>
      </c>
      <c r="G22" s="15">
        <f>ROUND(E22*F22,2)</f>
        <v>0</v>
      </c>
      <c r="H22" s="14" t="str">
        <f>IF($C$20=$J$52,"CHYBA - vyberte kategóriu regiónu v bunke C20",(IF(OR($C$20=$J$53,$C$20=$J$54),$G22,0)))</f>
        <v>CHYBA - vyberte kategóriu regiónu v bunke C20</v>
      </c>
      <c r="I22" s="14" t="str">
        <f>IF($C$20=$J$52,"CHYBA - vyberte kategóriu regiónu v bunke C20",(IF(OR($C$20=$J$53,$C$20=$J$54),0,$G22)))</f>
        <v>CHYBA - vyberte kategóriu regiónu v bunke C20</v>
      </c>
      <c r="J22" s="26"/>
      <c r="K22" s="37"/>
      <c r="M22" s="33" t="s">
        <v>24</v>
      </c>
    </row>
    <row r="23" spans="2:13" ht="29.15" customHeight="1" thickBot="1" x14ac:dyDescent="0.35">
      <c r="B23" s="44" t="s">
        <v>20</v>
      </c>
      <c r="C23" s="45"/>
      <c r="D23" s="46"/>
      <c r="E23" s="46"/>
      <c r="F23" s="47"/>
      <c r="G23" s="1">
        <f>SUM(G22:G22)</f>
        <v>0</v>
      </c>
      <c r="H23" s="1">
        <f>SUM(H22:H22)</f>
        <v>0</v>
      </c>
      <c r="I23" s="1">
        <f>SUM(I22:I22)</f>
        <v>0</v>
      </c>
      <c r="J23" s="5"/>
      <c r="K23" s="37"/>
    </row>
    <row r="24" spans="2:13" ht="66" customHeight="1" thickBot="1" x14ac:dyDescent="0.35">
      <c r="B24" s="48" t="s">
        <v>40</v>
      </c>
      <c r="C24" s="41" t="s">
        <v>38</v>
      </c>
      <c r="D24" s="49" t="s">
        <v>8</v>
      </c>
      <c r="E24" s="50">
        <f>ROUNDDOWN(5%*G22,2)</f>
        <v>0</v>
      </c>
      <c r="F24" s="51">
        <f>IF(J24=J59,1,0)</f>
        <v>0</v>
      </c>
      <c r="G24" s="2">
        <f>ROUND(E24*F24,2)</f>
        <v>0</v>
      </c>
      <c r="H24" s="14" t="str">
        <f>IF($C$20=$J$52,"CHYBA - vyberte kategóriu regiónu v bunke C20",(IF(OR($C$20=$J$53,$C$20=$J$54),$G24,0)))</f>
        <v>CHYBA - vyberte kategóriu regiónu v bunke C20</v>
      </c>
      <c r="I24" s="14" t="str">
        <f>IF($C$20=$J$52,"CHYBA - vyberte kategóriu regiónu v bunke C20",(IF(OR($C$20=$J$53,$C$20=$J$54),0,$G24)))</f>
        <v>CHYBA - vyberte kategóriu regiónu v bunke C20</v>
      </c>
      <c r="J24" s="102" t="s">
        <v>68</v>
      </c>
      <c r="K24" s="37"/>
    </row>
    <row r="25" spans="2:13" ht="29.15" customHeight="1" thickBot="1" x14ac:dyDescent="0.35">
      <c r="B25" s="44" t="s">
        <v>20</v>
      </c>
      <c r="C25" s="45"/>
      <c r="D25" s="46"/>
      <c r="E25" s="46"/>
      <c r="F25" s="47"/>
      <c r="G25" s="1">
        <f>SUM(G24:G24)</f>
        <v>0</v>
      </c>
      <c r="H25" s="1">
        <f>SUM(H24:H24)</f>
        <v>0</v>
      </c>
      <c r="I25" s="1">
        <f>SUM(I24:I24)</f>
        <v>0</v>
      </c>
      <c r="J25" s="5"/>
      <c r="K25" s="37"/>
    </row>
    <row r="26" spans="2:13" ht="66" customHeight="1" thickBot="1" x14ac:dyDescent="0.35">
      <c r="B26" s="52" t="s">
        <v>42</v>
      </c>
      <c r="C26" s="53" t="s">
        <v>5</v>
      </c>
      <c r="D26" s="54" t="s">
        <v>8</v>
      </c>
      <c r="E26" s="27">
        <v>0</v>
      </c>
      <c r="F26" s="55">
        <v>1</v>
      </c>
      <c r="G26" s="13">
        <f>ROUND(E26*F26,2)</f>
        <v>0</v>
      </c>
      <c r="H26" s="9" t="str">
        <f>IF($C$20=$J$52,"CHYBA - vyberte kategóriu regiónu v bunke C20",(IF(OR($C$20=$J$53,$C$20=$J$54),$G26,0)))</f>
        <v>CHYBA - vyberte kategóriu regiónu v bunke C20</v>
      </c>
      <c r="I26" s="12" t="str">
        <f>IF($C$20=$J$52,"CHYBA - vyberte kategóriu regiónu v bunke C20",(IF(OR($C$20=$J$53,$C$20=$J$54),0,$G26)))</f>
        <v>CHYBA - vyberte kategóriu regiónu v bunke C20</v>
      </c>
      <c r="J26" s="28"/>
      <c r="K26" s="37"/>
    </row>
    <row r="27" spans="2:13" ht="29.15" customHeight="1" thickBot="1" x14ac:dyDescent="0.35">
      <c r="B27" s="44" t="s">
        <v>20</v>
      </c>
      <c r="C27" s="45"/>
      <c r="D27" s="46"/>
      <c r="E27" s="46"/>
      <c r="F27" s="47"/>
      <c r="G27" s="1">
        <f>SUM(G26:G26)</f>
        <v>0</v>
      </c>
      <c r="H27" s="1">
        <f>SUM(H26:H26)</f>
        <v>0</v>
      </c>
      <c r="I27" s="1">
        <f>SUM(I26:I26)</f>
        <v>0</v>
      </c>
      <c r="J27" s="5"/>
      <c r="K27" s="37"/>
    </row>
    <row r="28" spans="2:13" ht="66" customHeight="1" thickBot="1" x14ac:dyDescent="0.35">
      <c r="B28" s="56" t="s">
        <v>44</v>
      </c>
      <c r="C28" s="57" t="s">
        <v>6</v>
      </c>
      <c r="D28" s="58" t="s">
        <v>8</v>
      </c>
      <c r="E28" s="29">
        <v>0</v>
      </c>
      <c r="F28" s="59">
        <v>1</v>
      </c>
      <c r="G28" s="7">
        <f>ROUND(E28*F28,2)</f>
        <v>0</v>
      </c>
      <c r="H28" s="14" t="str">
        <f>IF($C$20=$J$52,"CHYBA - vyberte kategóriu regiónu v bunke C20",(IF(OR($C$20=$J$53,$C$20=$J$54),$G28,0)))</f>
        <v>CHYBA - vyberte kategóriu regiónu v bunke C20</v>
      </c>
      <c r="I28" s="14" t="str">
        <f>IF($C$20=$J$52,"CHYBA - vyberte kategóriu regiónu v bunke C20",(IF(OR($C$20=$J$53,$C$20=$J$54),0,$G28)))</f>
        <v>CHYBA - vyberte kategóriu regiónu v bunke C20</v>
      </c>
      <c r="J28" s="28"/>
      <c r="K28" s="37"/>
    </row>
    <row r="29" spans="2:13" ht="29.15" customHeight="1" thickBot="1" x14ac:dyDescent="0.35">
      <c r="B29" s="44" t="s">
        <v>20</v>
      </c>
      <c r="C29" s="45"/>
      <c r="D29" s="46"/>
      <c r="E29" s="46"/>
      <c r="F29" s="47"/>
      <c r="G29" s="1">
        <f>SUM(G28:G28)</f>
        <v>0</v>
      </c>
      <c r="H29" s="1">
        <f>SUM(H28:H28)</f>
        <v>0</v>
      </c>
      <c r="I29" s="1">
        <f>SUM(I28:I28)</f>
        <v>0</v>
      </c>
      <c r="J29" s="5"/>
      <c r="K29" s="37"/>
    </row>
    <row r="30" spans="2:13" ht="66" customHeight="1" thickBot="1" x14ac:dyDescent="0.35">
      <c r="B30" s="60" t="s">
        <v>37</v>
      </c>
      <c r="C30" s="57" t="s">
        <v>43</v>
      </c>
      <c r="D30" s="61" t="s">
        <v>8</v>
      </c>
      <c r="E30" s="30">
        <v>0</v>
      </c>
      <c r="F30" s="62">
        <v>1</v>
      </c>
      <c r="G30" s="10">
        <f>E30*F30</f>
        <v>0</v>
      </c>
      <c r="H30" s="11" t="str">
        <f>IF($C$20=$J$52,"CHYBA - vyberte kategóriu regiónu v bunke C20",(IF(OR($C$20=$J$53,$C$20=$J$54),$G30,0)))</f>
        <v>CHYBA - vyberte kategóriu regiónu v bunke C20</v>
      </c>
      <c r="I30" s="12" t="str">
        <f>IF($C$20=$J$52,"CHYBA - vyberte kategóriu regiónu v bunke C20",(IF(OR($C$20=$J$53,$C$20=$J$54),0,$G30)))</f>
        <v>CHYBA - vyberte kategóriu regiónu v bunke C20</v>
      </c>
      <c r="J30" s="31"/>
      <c r="K30" s="37"/>
    </row>
    <row r="31" spans="2:13" ht="29.15" customHeight="1" thickBot="1" x14ac:dyDescent="0.35">
      <c r="B31" s="44" t="s">
        <v>20</v>
      </c>
      <c r="C31" s="45"/>
      <c r="D31" s="46"/>
      <c r="E31" s="46"/>
      <c r="F31" s="47"/>
      <c r="G31" s="1">
        <f>SUM(G30:G30)</f>
        <v>0</v>
      </c>
      <c r="H31" s="1">
        <f>SUM(H30:H30)</f>
        <v>0</v>
      </c>
      <c r="I31" s="1">
        <f>SUM(I30:I30)</f>
        <v>0</v>
      </c>
      <c r="J31" s="5"/>
      <c r="K31" s="37"/>
    </row>
    <row r="32" spans="2:13" ht="66" customHeight="1" thickBot="1" x14ac:dyDescent="0.35">
      <c r="B32" s="63" t="s">
        <v>52</v>
      </c>
      <c r="C32" s="57" t="s">
        <v>51</v>
      </c>
      <c r="D32" s="64" t="s">
        <v>8</v>
      </c>
      <c r="E32" s="32">
        <v>0</v>
      </c>
      <c r="F32" s="65">
        <v>1</v>
      </c>
      <c r="G32" s="7">
        <f>ROUND(E32*F32,2)</f>
        <v>0</v>
      </c>
      <c r="H32" s="8" t="str">
        <f>IF($C$20=$J$52,"CHYBA - vyberte kategóriu regiónu v bunke C20",(IF(OR($C$20=$J$53,$C$20=$J$54),$G32,0)))</f>
        <v>CHYBA - vyberte kategóriu regiónu v bunke C20</v>
      </c>
      <c r="I32" s="12" t="str">
        <f>IF($C$20=$J$52,"CHYBA - vyberte kategóriu regiónu v bunke C20",(IF(OR($C$20=$J$53,$C$20=$J$54),0,$G32)))</f>
        <v>CHYBA - vyberte kategóriu regiónu v bunke C20</v>
      </c>
      <c r="J32" s="31"/>
      <c r="K32" s="37"/>
    </row>
    <row r="33" spans="2:11" ht="29.15" customHeight="1" thickBot="1" x14ac:dyDescent="0.35">
      <c r="B33" s="44" t="s">
        <v>20</v>
      </c>
      <c r="C33" s="45"/>
      <c r="D33" s="46"/>
      <c r="E33" s="46"/>
      <c r="F33" s="47"/>
      <c r="G33" s="1">
        <f>SUM(G32:G32)</f>
        <v>0</v>
      </c>
      <c r="H33" s="1">
        <f>SUM(H32:H32)</f>
        <v>0</v>
      </c>
      <c r="I33" s="1">
        <f>SUM(I32:I32)</f>
        <v>0</v>
      </c>
      <c r="J33" s="5"/>
      <c r="K33" s="37"/>
    </row>
    <row r="34" spans="2:11" ht="29.15" customHeight="1" thickBot="1" x14ac:dyDescent="0.35">
      <c r="B34" s="154" t="s">
        <v>18</v>
      </c>
      <c r="C34" s="155"/>
      <c r="D34" s="155"/>
      <c r="E34" s="155"/>
      <c r="F34" s="156"/>
      <c r="G34" s="3">
        <f>G23+G25+G27+G29+G31+G33</f>
        <v>0</v>
      </c>
      <c r="H34" s="3">
        <f t="shared" ref="H34:I34" si="0">H23+H25+H27+H29+H31+H33</f>
        <v>0</v>
      </c>
      <c r="I34" s="3">
        <f t="shared" si="0"/>
        <v>0</v>
      </c>
      <c r="J34" s="6"/>
      <c r="K34" s="37"/>
    </row>
    <row r="35" spans="2:11" ht="66" customHeight="1" thickBot="1" x14ac:dyDescent="0.35">
      <c r="B35" s="40"/>
      <c r="C35" s="95" t="s">
        <v>17</v>
      </c>
      <c r="D35" s="42" t="s">
        <v>8</v>
      </c>
      <c r="E35" s="96">
        <f>G34</f>
        <v>0</v>
      </c>
      <c r="F35" s="97" t="str">
        <f>IF(J35=J63,7%,IF(AND(G34+'Rozpočet_žiadateľ_Aktivita C'!G34&gt;200000,J35=J62),0%,"CHYBA - doplňte uplatniteľnosť paušálnej sadzby v bunke J35 v súlade s podmienkami"))</f>
        <v>CHYBA - doplňte uplatniteľnosť paušálnej sadzby v bunke J35 v súlade s podmienkami</v>
      </c>
      <c r="G35" s="98" t="e">
        <f>ROUNDDOWN(E35*F35,2)</f>
        <v>#VALUE!</v>
      </c>
      <c r="H35" s="14" t="str">
        <f>IF($C$20=$J$52,"CHYBA - vyberte kategóriu regiónu v bunke C20",(IF(OR($C$20=$J$53,$C$20=$J$54),$G35,0)))</f>
        <v>CHYBA - vyberte kategóriu regiónu v bunke C20</v>
      </c>
      <c r="I35" s="66" t="str">
        <f>IF($C$20=$J$52,"CHYBA - vyberte kategóriu regiónu v bunke C20",(IF(OR($C$20=$J$53,$C$20=$J$54),0,$G35)))</f>
        <v>CHYBA - vyberte kategóriu regiónu v bunke C20</v>
      </c>
      <c r="J35" s="67" t="str">
        <f>IF(C15="","",'Rozpočet_žiadateľ_Aktivita C'!J35)</f>
        <v/>
      </c>
      <c r="K35" s="37"/>
    </row>
    <row r="36" spans="2:11" ht="29.15" customHeight="1" thickBot="1" x14ac:dyDescent="0.35">
      <c r="B36" s="44" t="s">
        <v>20</v>
      </c>
      <c r="C36" s="45"/>
      <c r="D36" s="46"/>
      <c r="E36" s="46"/>
      <c r="F36" s="47"/>
      <c r="G36" s="101" t="e">
        <f>SUM(G35:G35)</f>
        <v>#VALUE!</v>
      </c>
      <c r="H36" s="1">
        <f>SUM(H35:H35)</f>
        <v>0</v>
      </c>
      <c r="I36" s="1">
        <f>SUM(I35:I35)</f>
        <v>0</v>
      </c>
      <c r="J36" s="5"/>
      <c r="K36" s="37"/>
    </row>
    <row r="37" spans="2:11" ht="29.15" customHeight="1" thickBot="1" x14ac:dyDescent="0.35">
      <c r="B37" s="154" t="s">
        <v>41</v>
      </c>
      <c r="C37" s="155"/>
      <c r="D37" s="155"/>
      <c r="E37" s="155"/>
      <c r="F37" s="156"/>
      <c r="G37" s="3" t="e">
        <f>G36</f>
        <v>#VALUE!</v>
      </c>
      <c r="H37" s="3">
        <f t="shared" ref="H37:I37" si="1">H36</f>
        <v>0</v>
      </c>
      <c r="I37" s="3">
        <f t="shared" si="1"/>
        <v>0</v>
      </c>
      <c r="J37" s="4"/>
      <c r="K37" s="37"/>
    </row>
    <row r="38" spans="2:11" ht="45" customHeight="1" thickBot="1" x14ac:dyDescent="0.35">
      <c r="B38" s="69" t="s">
        <v>23</v>
      </c>
      <c r="C38" s="70"/>
      <c r="D38" s="70"/>
      <c r="E38" s="70"/>
      <c r="F38" s="71"/>
      <c r="G38" s="99" t="e">
        <f>G34+G37</f>
        <v>#VALUE!</v>
      </c>
      <c r="H38" s="100">
        <f>H34+H37</f>
        <v>0</v>
      </c>
      <c r="I38" s="72">
        <f>I34+I37</f>
        <v>0</v>
      </c>
      <c r="J38" s="73"/>
      <c r="K38" s="68"/>
    </row>
    <row r="39" spans="2:11" ht="20" customHeight="1" thickBot="1" x14ac:dyDescent="0.4">
      <c r="B39" s="74"/>
      <c r="C39" s="75"/>
      <c r="K39" s="37"/>
    </row>
    <row r="40" spans="2:11" ht="29.15" customHeight="1" thickBot="1" x14ac:dyDescent="0.4">
      <c r="B40" s="157" t="s">
        <v>71</v>
      </c>
      <c r="C40" s="158"/>
      <c r="D40" s="159"/>
      <c r="E40" s="159"/>
      <c r="F40" s="159"/>
      <c r="G40" s="160"/>
      <c r="H40" s="76"/>
      <c r="I40" s="76"/>
      <c r="J40" s="126"/>
      <c r="K40" s="37"/>
    </row>
    <row r="41" spans="2:11" ht="15" customHeight="1" x14ac:dyDescent="0.35">
      <c r="B41" s="133" t="s">
        <v>11</v>
      </c>
      <c r="C41" s="134"/>
      <c r="D41" s="135"/>
      <c r="E41" s="135"/>
      <c r="F41" s="135"/>
      <c r="G41" s="91">
        <f>IF($C$20=$J$58,0,H38+I38)</f>
        <v>0</v>
      </c>
      <c r="H41" s="77"/>
      <c r="I41" s="105"/>
      <c r="J41" s="77"/>
      <c r="K41" s="37"/>
    </row>
    <row r="42" spans="2:11" ht="15.5" x14ac:dyDescent="0.35">
      <c r="B42" s="164" t="s">
        <v>12</v>
      </c>
      <c r="C42" s="165"/>
      <c r="D42" s="166"/>
      <c r="E42" s="166"/>
      <c r="F42" s="166"/>
      <c r="G42" s="89">
        <v>0</v>
      </c>
      <c r="H42" s="77"/>
      <c r="I42" s="106"/>
      <c r="J42" s="77"/>
      <c r="K42" s="37"/>
    </row>
    <row r="43" spans="2:11" ht="15.5" customHeight="1" x14ac:dyDescent="0.35">
      <c r="B43" s="164" t="s">
        <v>13</v>
      </c>
      <c r="C43" s="165"/>
      <c r="D43" s="166"/>
      <c r="E43" s="166">
        <v>0</v>
      </c>
      <c r="F43" s="167"/>
      <c r="G43" s="92">
        <f>IF($C$20=" vyberte z možností",0%,(IF($C$20=" viac rozvinutý región (VRR) - okresy: Bratislava I - V",85%,92%)))</f>
        <v>0</v>
      </c>
      <c r="H43" s="76"/>
      <c r="I43" s="106"/>
      <c r="J43" s="94"/>
      <c r="K43" s="37"/>
    </row>
    <row r="44" spans="2:11" ht="15.5" x14ac:dyDescent="0.35">
      <c r="B44" s="164" t="s">
        <v>14</v>
      </c>
      <c r="C44" s="165"/>
      <c r="D44" s="166"/>
      <c r="E44" s="166">
        <f>E41*E43</f>
        <v>0</v>
      </c>
      <c r="F44" s="166"/>
      <c r="G44" s="90">
        <f>IF(G43=100%,H38+I38,ROUNDDOWN(H38*0.4,2)+ROUND(H38*(G43-0.4),2)+ROUNDDOWN(I38*0.85,2)+ROUND(I38*(G43-0.85),2))</f>
        <v>0</v>
      </c>
      <c r="H44" s="77"/>
      <c r="I44" s="106"/>
      <c r="J44" s="77"/>
      <c r="K44" s="37"/>
    </row>
    <row r="45" spans="2:11" ht="16" thickBot="1" x14ac:dyDescent="0.4">
      <c r="B45" s="168" t="s">
        <v>75</v>
      </c>
      <c r="C45" s="169"/>
      <c r="D45" s="170"/>
      <c r="E45" s="170">
        <v>0</v>
      </c>
      <c r="F45" s="170"/>
      <c r="G45" s="80">
        <f>G41-G44</f>
        <v>0</v>
      </c>
      <c r="H45" s="77"/>
      <c r="I45" s="77"/>
      <c r="J45" s="77"/>
      <c r="K45" s="37"/>
    </row>
    <row r="46" spans="2:11" ht="15" customHeight="1" x14ac:dyDescent="0.35">
      <c r="J46" s="107"/>
      <c r="K46" s="37"/>
    </row>
    <row r="47" spans="2:11" ht="15" customHeight="1" x14ac:dyDescent="0.3">
      <c r="J47" s="94"/>
    </row>
    <row r="48" spans="2:11" ht="15.5" x14ac:dyDescent="0.35">
      <c r="B48" s="78" t="s">
        <v>22</v>
      </c>
      <c r="E48" s="79"/>
    </row>
    <row r="49" spans="2:10" ht="13.5" x14ac:dyDescent="0.35">
      <c r="B49" s="163" t="s">
        <v>27</v>
      </c>
      <c r="C49" s="163"/>
      <c r="D49" s="163"/>
      <c r="E49" s="163"/>
      <c r="F49" s="163"/>
      <c r="G49" s="163"/>
      <c r="H49" s="163"/>
      <c r="I49" s="163"/>
      <c r="J49" s="163"/>
    </row>
    <row r="50" spans="2:10" x14ac:dyDescent="0.3">
      <c r="B50" s="33" t="s">
        <v>28</v>
      </c>
    </row>
    <row r="52" spans="2:10" x14ac:dyDescent="0.3">
      <c r="J52" s="19" t="s">
        <v>46</v>
      </c>
    </row>
    <row r="53" spans="2:10" x14ac:dyDescent="0.3">
      <c r="J53" s="20" t="s">
        <v>49</v>
      </c>
    </row>
    <row r="54" spans="2:10" x14ac:dyDescent="0.3">
      <c r="J54" s="20" t="s">
        <v>48</v>
      </c>
    </row>
    <row r="55" spans="2:10" x14ac:dyDescent="0.3">
      <c r="J55" s="20" t="s">
        <v>47</v>
      </c>
    </row>
    <row r="56" spans="2:10" x14ac:dyDescent="0.3">
      <c r="J56" s="122"/>
    </row>
    <row r="57" spans="2:10" x14ac:dyDescent="0.3">
      <c r="J57" s="120" t="s">
        <v>68</v>
      </c>
    </row>
    <row r="58" spans="2:10" x14ac:dyDescent="0.3">
      <c r="J58" s="120" t="s">
        <v>67</v>
      </c>
    </row>
    <row r="59" spans="2:10" ht="26" x14ac:dyDescent="0.3">
      <c r="J59" s="121" t="s">
        <v>69</v>
      </c>
    </row>
    <row r="60" spans="2:10" x14ac:dyDescent="0.3">
      <c r="J60" s="122"/>
    </row>
    <row r="61" spans="2:10" x14ac:dyDescent="0.3">
      <c r="J61" s="120" t="s">
        <v>68</v>
      </c>
    </row>
    <row r="62" spans="2:10" ht="26" x14ac:dyDescent="0.3">
      <c r="J62" s="123" t="s">
        <v>76</v>
      </c>
    </row>
    <row r="63" spans="2:10" x14ac:dyDescent="0.3">
      <c r="J63" s="121" t="s">
        <v>70</v>
      </c>
    </row>
  </sheetData>
  <sheetProtection algorithmName="SHA-512" hashValue="XZrNeW2HJn1GqzK4tU6rnakiHMpQjP53glfXPtQqkB+CQKnTaRCFfjSyA9KCV1WdG2y3LbM4rif94H+2kTkqUw==" saltValue="IUAZWmkp3jjJiMCAKI/R4A==" spinCount="100000" sheet="1" objects="1" scenarios="1"/>
  <mergeCells count="18">
    <mergeCell ref="B42:F42"/>
    <mergeCell ref="B43:F43"/>
    <mergeCell ref="B44:F44"/>
    <mergeCell ref="B45:F45"/>
    <mergeCell ref="B49:J49"/>
    <mergeCell ref="B41:F41"/>
    <mergeCell ref="C2:J2"/>
    <mergeCell ref="B3:J11"/>
    <mergeCell ref="B14:J14"/>
    <mergeCell ref="C16:J16"/>
    <mergeCell ref="C17:J17"/>
    <mergeCell ref="D18:J18"/>
    <mergeCell ref="C15:J15"/>
    <mergeCell ref="C19:J19"/>
    <mergeCell ref="C20:J20"/>
    <mergeCell ref="B34:F34"/>
    <mergeCell ref="B37:F37"/>
    <mergeCell ref="B40:G40"/>
  </mergeCells>
  <conditionalFormatting sqref="H22:I22 H24:I24 H26:I26 H28:I28 H30:I30 H32:I32 H35:I35 F35">
    <cfRule type="containsText" dxfId="1" priority="2" operator="containsText" text="CHYB">
      <formula>NOT(ISERROR(SEARCH("CHYB",F22)))</formula>
    </cfRule>
  </conditionalFormatting>
  <conditionalFormatting sqref="G35:I38 G41 G44:G45">
    <cfRule type="containsErrors" dxfId="0" priority="1">
      <formula>ISERROR(G35)</formula>
    </cfRule>
  </conditionalFormatting>
  <dataValidations count="3">
    <dataValidation type="list" allowBlank="1" showInputMessage="1" showErrorMessage="1" sqref="C36:D36">
      <formula1>#REF!</formula1>
    </dataValidation>
    <dataValidation type="list" allowBlank="1" showInputMessage="1" showErrorMessage="1" sqref="C20:J20">
      <formula1>$J$52:$J$55</formula1>
    </dataValidation>
    <dataValidation type="list" allowBlank="1" showInputMessage="1" showErrorMessage="1" sqref="J24">
      <formula1>$J$57:$J$59</formula1>
    </dataValidation>
  </dataValidations>
  <printOptions horizontalCentered="1"/>
  <pageMargins left="0.7" right="0.7" top="0.75" bottom="0.75" header="0.3" footer="0.3"/>
  <pageSetup paperSize="8" scale="68" fitToHeight="0" orientation="portrait" r:id="rId1"/>
  <headerFooter>
    <oddHeader xml:space="preserve">&amp;RPríloha Zámeru národného projektu </oddHeader>
  </headerFooter>
  <rowBreaks count="1" manualBreakCount="1">
    <brk id="38" min="1" max="9" man="1"/>
  </rowBreaks>
  <ignoredErrors>
    <ignoredError sqref="C2" unlocked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8</vt:i4>
      </vt:variant>
      <vt:variant>
        <vt:lpstr>Pomenované rozsahy</vt:lpstr>
      </vt:variant>
      <vt:variant>
        <vt:i4>5</vt:i4>
      </vt:variant>
    </vt:vector>
  </HeadingPairs>
  <TitlesOfParts>
    <vt:vector size="13" baseType="lpstr">
      <vt:lpstr>Usmernenie k vyplneniu rozpočtu</vt:lpstr>
      <vt:lpstr>Rozpočet_žiadateľ_Aktivita A</vt:lpstr>
      <vt:lpstr>Rozpočet_žiadateľ_Aktivita B</vt:lpstr>
      <vt:lpstr>Rozpočet_žiadateľ_Aktivita C</vt:lpstr>
      <vt:lpstr>Rozpočet_partner_Aktivita C</vt:lpstr>
      <vt:lpstr>Hárok1</vt:lpstr>
      <vt:lpstr>Hárok2</vt:lpstr>
      <vt:lpstr>Hárok3</vt:lpstr>
      <vt:lpstr>'Rozpočet_partner_Aktivita C'!Oblasť_tlače</vt:lpstr>
      <vt:lpstr>'Rozpočet_žiadateľ_Aktivita A'!Oblasť_tlače</vt:lpstr>
      <vt:lpstr>'Rozpočet_žiadateľ_Aktivita B'!Oblasť_tlače</vt:lpstr>
      <vt:lpstr>'Rozpočet_žiadateľ_Aktivita C'!Oblasť_tlače</vt:lpstr>
      <vt:lpstr>'Usmernenie k vyplneniu rozpočtu'!Oblasť_tlače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Hudec Pavel</dc:creator>
  <cp:lastModifiedBy>Drahoš Martin</cp:lastModifiedBy>
  <cp:lastPrinted>2024-06-10T09:14:47Z</cp:lastPrinted>
  <dcterms:created xsi:type="dcterms:W3CDTF">2015-06-18T13:20:51Z</dcterms:created>
  <dcterms:modified xsi:type="dcterms:W3CDTF">2025-05-15T09:15:37Z</dcterms:modified>
</cp:coreProperties>
</file>